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23256" windowHeight="12504"/>
  </bookViews>
  <sheets>
    <sheet name="Record Form" sheetId="1" r:id="rId1"/>
    <sheet name="Scoring Sheet" sheetId="2" r:id="rId2"/>
    <sheet name="Summary Score Form" sheetId="3" r:id="rId3"/>
    <sheet name="CHARTS" sheetId="10" state="hidden" r:id="rId4"/>
    <sheet name="CHARTS - OLD" sheetId="9" state="hidden" r:id="rId5"/>
    <sheet name="Z Score Calc" sheetId="8" state="hidden" r:id="rId6"/>
    <sheet name="Chart Calc - Z Score" sheetId="6" state="hidden" r:id="rId7"/>
    <sheet name="Chart Calc - 2 SD" sheetId="7" state="hidden" r:id="rId8"/>
    <sheet name="Validation" sheetId="4" state="hidden" r:id="rId9"/>
    <sheet name="Version Control" sheetId="5" state="hidden" r:id="rId10"/>
  </sheets>
  <definedNames>
    <definedName name="_xlnm.Print_Area" localSheetId="3">CHARTS!$A$1:$J$55</definedName>
    <definedName name="_xlnm.Print_Area" localSheetId="4">'CHARTS - OLD'!$A$1:$R$57</definedName>
    <definedName name="_xlnm.Print_Area" localSheetId="0">'Record Form'!$A$1:$G$217</definedName>
    <definedName name="_xlnm.Print_Area" localSheetId="1">'Scoring Sheet'!$A$1:$G$38</definedName>
    <definedName name="_xlnm.Print_Area" localSheetId="2">'Summary Score Form'!$A$1:$J$47</definedName>
    <definedName name="_xlnm.Print_Area" localSheetId="5">'Z Score Calc'!$A$1:$F$30</definedName>
    <definedName name="_xlnm.Print_Titles" localSheetId="3">CHARTS!$1:$1</definedName>
    <definedName name="_xlnm.Print_Titles" localSheetId="4">'CHARTS - OLD'!$1:$1</definedName>
    <definedName name="_xlnm.Print_Titles" localSheetId="0">'Record Form'!$1:$1</definedName>
    <definedName name="_xlnm.Print_Titles" localSheetId="2">'Summary Score Form'!$1:$1</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A118" i="4" l="1"/>
  <c r="A132" i="4" s="1"/>
  <c r="A119" i="4"/>
  <c r="A133" i="4"/>
  <c r="A120" i="4"/>
  <c r="A121" i="4"/>
  <c r="A135" i="4" s="1"/>
  <c r="A122" i="4"/>
  <c r="A136" i="4" s="1"/>
  <c r="A123" i="4"/>
  <c r="A137" i="4" s="1"/>
  <c r="A151" i="4" s="1"/>
  <c r="A124" i="4"/>
  <c r="A138" i="4" s="1"/>
  <c r="A125" i="4"/>
  <c r="A139" i="4" s="1"/>
  <c r="A126" i="4"/>
  <c r="A140" i="4" s="1"/>
  <c r="A127" i="4"/>
  <c r="A141" i="4" s="1"/>
  <c r="A128" i="4"/>
  <c r="A142" i="4" s="1"/>
  <c r="A129" i="4"/>
  <c r="A143" i="4" s="1"/>
  <c r="A130" i="4"/>
  <c r="H35" i="3"/>
  <c r="A75" i="4"/>
  <c r="E20" i="3" s="1"/>
  <c r="H20" i="3" s="1"/>
  <c r="A76" i="4"/>
  <c r="J5" i="10"/>
  <c r="B5" i="10"/>
  <c r="J4" i="10"/>
  <c r="B4" i="10"/>
  <c r="J3" i="10"/>
  <c r="B3" i="10"/>
  <c r="A69" i="1"/>
  <c r="A70" i="1"/>
  <c r="A71" i="1"/>
  <c r="G71" i="1" s="1"/>
  <c r="A72" i="1"/>
  <c r="A73" i="1"/>
  <c r="A74" i="1"/>
  <c r="A75" i="1"/>
  <c r="G75" i="1" s="1"/>
  <c r="C66" i="1"/>
  <c r="B5" i="2"/>
  <c r="E5" i="2" s="1"/>
  <c r="D58" i="1"/>
  <c r="D59" i="1"/>
  <c r="D60" i="1"/>
  <c r="A1" i="8"/>
  <c r="A4" i="1"/>
  <c r="A1" i="10" s="1"/>
  <c r="B5" i="3"/>
  <c r="C1" i="2"/>
  <c r="B5" i="9"/>
  <c r="G199" i="1"/>
  <c r="G198" i="1"/>
  <c r="G197" i="1"/>
  <c r="D19" i="3"/>
  <c r="F296" i="4"/>
  <c r="G296" i="4" s="1"/>
  <c r="H296" i="4" s="1"/>
  <c r="I296" i="4"/>
  <c r="J296" i="4" s="1"/>
  <c r="K296" i="4" s="1"/>
  <c r="L296" i="4" s="1"/>
  <c r="M296" i="4" s="1"/>
  <c r="N296" i="4" s="1"/>
  <c r="F295" i="4"/>
  <c r="G295" i="4"/>
  <c r="H295" i="4" s="1"/>
  <c r="I295" i="4" s="1"/>
  <c r="J295" i="4" s="1"/>
  <c r="K295" i="4" s="1"/>
  <c r="L295" i="4" s="1"/>
  <c r="M295" i="4" s="1"/>
  <c r="N295" i="4" s="1"/>
  <c r="F294" i="4"/>
  <c r="G294" i="4" s="1"/>
  <c r="H294" i="4" s="1"/>
  <c r="I294" i="4" s="1"/>
  <c r="J294" i="4" s="1"/>
  <c r="K294" i="4"/>
  <c r="L294" i="4" s="1"/>
  <c r="M294" i="4" s="1"/>
  <c r="N294" i="4" s="1"/>
  <c r="F293" i="4"/>
  <c r="G293" i="4"/>
  <c r="H293" i="4" s="1"/>
  <c r="I293" i="4"/>
  <c r="J293" i="4" s="1"/>
  <c r="K293" i="4" s="1"/>
  <c r="L293" i="4" s="1"/>
  <c r="M293" i="4" s="1"/>
  <c r="N293" i="4" s="1"/>
  <c r="F292" i="4"/>
  <c r="G292" i="4" s="1"/>
  <c r="H292" i="4" s="1"/>
  <c r="I292" i="4" s="1"/>
  <c r="J292" i="4" s="1"/>
  <c r="K292" i="4" s="1"/>
  <c r="L292" i="4" s="1"/>
  <c r="M292" i="4" s="1"/>
  <c r="N292" i="4" s="1"/>
  <c r="J290" i="4"/>
  <c r="K290" i="4"/>
  <c r="L290" i="4" s="1"/>
  <c r="M290" i="4"/>
  <c r="N290" i="4" s="1"/>
  <c r="J289" i="4"/>
  <c r="K289" i="4" s="1"/>
  <c r="L289" i="4" s="1"/>
  <c r="M289" i="4" s="1"/>
  <c r="N289" i="4" s="1"/>
  <c r="J288" i="4"/>
  <c r="K288" i="4" s="1"/>
  <c r="L288" i="4" s="1"/>
  <c r="M288" i="4" s="1"/>
  <c r="N288" i="4" s="1"/>
  <c r="F287" i="4"/>
  <c r="G287" i="4" s="1"/>
  <c r="H287" i="4"/>
  <c r="I287" i="4" s="1"/>
  <c r="J287" i="4" s="1"/>
  <c r="K287" i="4" s="1"/>
  <c r="L287" i="4" s="1"/>
  <c r="M287" i="4" s="1"/>
  <c r="N287" i="4" s="1"/>
  <c r="F286" i="4"/>
  <c r="G286" i="4"/>
  <c r="H286" i="4" s="1"/>
  <c r="I286" i="4" s="1"/>
  <c r="J286" i="4" s="1"/>
  <c r="K286" i="4" s="1"/>
  <c r="L286" i="4"/>
  <c r="M286" i="4" s="1"/>
  <c r="N286" i="4" s="1"/>
  <c r="F285" i="4"/>
  <c r="G285" i="4"/>
  <c r="H285" i="4"/>
  <c r="I285" i="4" s="1"/>
  <c r="J285" i="4" s="1"/>
  <c r="K285" i="4" s="1"/>
  <c r="L285" i="4" s="1"/>
  <c r="M285" i="4" s="1"/>
  <c r="N285" i="4" s="1"/>
  <c r="F284" i="4"/>
  <c r="G284" i="4" s="1"/>
  <c r="H284" i="4" s="1"/>
  <c r="I284" i="4"/>
  <c r="J284" i="4" s="1"/>
  <c r="K284" i="4" s="1"/>
  <c r="L284" i="4" s="1"/>
  <c r="M284" i="4" s="1"/>
  <c r="N284" i="4"/>
  <c r="N283" i="4"/>
  <c r="F281" i="4"/>
  <c r="G281" i="4"/>
  <c r="H281" i="4"/>
  <c r="I281" i="4" s="1"/>
  <c r="J281" i="4" s="1"/>
  <c r="K281" i="4" s="1"/>
  <c r="L281" i="4" s="1"/>
  <c r="M281" i="4" s="1"/>
  <c r="N281" i="4" s="1"/>
  <c r="F280" i="4"/>
  <c r="G280" i="4"/>
  <c r="H280" i="4" s="1"/>
  <c r="I280" i="4" s="1"/>
  <c r="J280" i="4" s="1"/>
  <c r="K280" i="4" s="1"/>
  <c r="L280" i="4"/>
  <c r="M280" i="4" s="1"/>
  <c r="N280" i="4" s="1"/>
  <c r="J279" i="4"/>
  <c r="K279" i="4" s="1"/>
  <c r="L279" i="4" s="1"/>
  <c r="M279" i="4" s="1"/>
  <c r="N279" i="4" s="1"/>
  <c r="J278" i="4"/>
  <c r="K278" i="4" s="1"/>
  <c r="L278" i="4"/>
  <c r="M278" i="4" s="1"/>
  <c r="N278" i="4" s="1"/>
  <c r="F277" i="4"/>
  <c r="G277" i="4"/>
  <c r="H277" i="4" s="1"/>
  <c r="I277" i="4" s="1"/>
  <c r="J277" i="4" s="1"/>
  <c r="K277" i="4" s="1"/>
  <c r="L277" i="4" s="1"/>
  <c r="M277" i="4" s="1"/>
  <c r="N277" i="4" s="1"/>
  <c r="F276" i="4"/>
  <c r="G276" i="4"/>
  <c r="H276" i="4" s="1"/>
  <c r="I276" i="4" s="1"/>
  <c r="J276" i="4" s="1"/>
  <c r="K276" i="4" s="1"/>
  <c r="L276" i="4" s="1"/>
  <c r="M276" i="4" s="1"/>
  <c r="N276" i="4" s="1"/>
  <c r="F275" i="4"/>
  <c r="G275" i="4" s="1"/>
  <c r="H275" i="4" s="1"/>
  <c r="I275" i="4"/>
  <c r="J275" i="4" s="1"/>
  <c r="K275" i="4" s="1"/>
  <c r="L275" i="4" s="1"/>
  <c r="M275" i="4" s="1"/>
  <c r="N275" i="4" s="1"/>
  <c r="F274" i="4"/>
  <c r="G274" i="4" s="1"/>
  <c r="H274" i="4"/>
  <c r="I274" i="4" s="1"/>
  <c r="J274" i="4" s="1"/>
  <c r="K274" i="4" s="1"/>
  <c r="L274" i="4" s="1"/>
  <c r="M274" i="4"/>
  <c r="N274" i="4" s="1"/>
  <c r="N273" i="4"/>
  <c r="J271" i="4"/>
  <c r="K271" i="4" s="1"/>
  <c r="L271" i="4" s="1"/>
  <c r="M271" i="4" s="1"/>
  <c r="N271" i="4"/>
  <c r="F270" i="4"/>
  <c r="G270" i="4" s="1"/>
  <c r="H270" i="4" s="1"/>
  <c r="I270" i="4" s="1"/>
  <c r="J270" i="4" s="1"/>
  <c r="K270" i="4" s="1"/>
  <c r="L270" i="4" s="1"/>
  <c r="M270" i="4" s="1"/>
  <c r="N270" i="4" s="1"/>
  <c r="F269" i="4"/>
  <c r="G269" i="4" s="1"/>
  <c r="H269" i="4" s="1"/>
  <c r="I269" i="4"/>
  <c r="J269" i="4" s="1"/>
  <c r="K269" i="4" s="1"/>
  <c r="L269" i="4" s="1"/>
  <c r="M269" i="4" s="1"/>
  <c r="N269" i="4" s="1"/>
  <c r="F268" i="4"/>
  <c r="G268" i="4"/>
  <c r="H268" i="4" s="1"/>
  <c r="I268" i="4" s="1"/>
  <c r="J268" i="4" s="1"/>
  <c r="K268" i="4" s="1"/>
  <c r="L268" i="4" s="1"/>
  <c r="M268" i="4" s="1"/>
  <c r="N268" i="4" s="1"/>
  <c r="M267" i="4"/>
  <c r="N267" i="4" s="1"/>
  <c r="J266" i="4"/>
  <c r="K266" i="4" s="1"/>
  <c r="L266" i="4"/>
  <c r="M266" i="4" s="1"/>
  <c r="N266" i="4" s="1"/>
  <c r="J265" i="4"/>
  <c r="K265" i="4"/>
  <c r="L265" i="4"/>
  <c r="M265" i="4" s="1"/>
  <c r="N265" i="4" s="1"/>
  <c r="F264" i="4"/>
  <c r="G264" i="4" s="1"/>
  <c r="H264" i="4" s="1"/>
  <c r="I264" i="4" s="1"/>
  <c r="J264" i="4" s="1"/>
  <c r="K264" i="4"/>
  <c r="L264" i="4"/>
  <c r="M264" i="4" s="1"/>
  <c r="N264" i="4" s="1"/>
  <c r="F263" i="4"/>
  <c r="G263" i="4"/>
  <c r="H263" i="4" s="1"/>
  <c r="I263" i="4"/>
  <c r="J263" i="4" s="1"/>
  <c r="K263" i="4" s="1"/>
  <c r="L263" i="4" s="1"/>
  <c r="M263" i="4" s="1"/>
  <c r="N263" i="4"/>
  <c r="F262" i="4"/>
  <c r="G262" i="4" s="1"/>
  <c r="H262" i="4" s="1"/>
  <c r="I262" i="4" s="1"/>
  <c r="J262" i="4" s="1"/>
  <c r="K262" i="4" s="1"/>
  <c r="L262" i="4" s="1"/>
  <c r="M262" i="4" s="1"/>
  <c r="N262" i="4" s="1"/>
  <c r="F261" i="4"/>
  <c r="G261" i="4"/>
  <c r="H261" i="4" s="1"/>
  <c r="I261" i="4"/>
  <c r="J261" i="4" s="1"/>
  <c r="K261" i="4"/>
  <c r="L261" i="4" s="1"/>
  <c r="M261" i="4" s="1"/>
  <c r="N261" i="4" s="1"/>
  <c r="F260" i="4"/>
  <c r="G260" i="4"/>
  <c r="H260" i="4" s="1"/>
  <c r="I260" i="4" s="1"/>
  <c r="J260" i="4" s="1"/>
  <c r="K260" i="4" s="1"/>
  <c r="L260" i="4" s="1"/>
  <c r="M260" i="4" s="1"/>
  <c r="N260" i="4" s="1"/>
  <c r="F259" i="4"/>
  <c r="G259" i="4"/>
  <c r="H259" i="4" s="1"/>
  <c r="I259" i="4" s="1"/>
  <c r="J259" i="4" s="1"/>
  <c r="K259" i="4" s="1"/>
  <c r="L259" i="4" s="1"/>
  <c r="M259" i="4" s="1"/>
  <c r="N259" i="4" s="1"/>
  <c r="N258" i="4"/>
  <c r="J256" i="4"/>
  <c r="K256" i="4"/>
  <c r="L256" i="4" s="1"/>
  <c r="M256" i="4" s="1"/>
  <c r="N256" i="4" s="1"/>
  <c r="M255" i="4"/>
  <c r="N255" i="4"/>
  <c r="M254" i="4"/>
  <c r="N254" i="4" s="1"/>
  <c r="M253" i="4"/>
  <c r="N253" i="4" s="1"/>
  <c r="J252" i="4"/>
  <c r="K252" i="4" s="1"/>
  <c r="L252" i="4"/>
  <c r="M252" i="4" s="1"/>
  <c r="N252" i="4" s="1"/>
  <c r="F251" i="4"/>
  <c r="G251" i="4"/>
  <c r="H251" i="4"/>
  <c r="I251" i="4" s="1"/>
  <c r="J251" i="4" s="1"/>
  <c r="K251" i="4" s="1"/>
  <c r="L251" i="4" s="1"/>
  <c r="M251" i="4"/>
  <c r="N251" i="4" s="1"/>
  <c r="F250" i="4"/>
  <c r="G250" i="4"/>
  <c r="H250" i="4" s="1"/>
  <c r="I250" i="4" s="1"/>
  <c r="J250" i="4"/>
  <c r="K250" i="4" s="1"/>
  <c r="L250" i="4"/>
  <c r="M250" i="4" s="1"/>
  <c r="N250" i="4" s="1"/>
  <c r="F249" i="4"/>
  <c r="G249" i="4" s="1"/>
  <c r="H249" i="4" s="1"/>
  <c r="I249" i="4"/>
  <c r="J249" i="4"/>
  <c r="K249" i="4" s="1"/>
  <c r="L249" i="4" s="1"/>
  <c r="M249" i="4" s="1"/>
  <c r="N249" i="4" s="1"/>
  <c r="N248" i="4"/>
  <c r="J246" i="4"/>
  <c r="K246" i="4"/>
  <c r="L246" i="4"/>
  <c r="M246" i="4"/>
  <c r="N246" i="4" s="1"/>
  <c r="F245" i="4"/>
  <c r="G245" i="4" s="1"/>
  <c r="H245" i="4" s="1"/>
  <c r="I245" i="4" s="1"/>
  <c r="J245" i="4" s="1"/>
  <c r="K245" i="4" s="1"/>
  <c r="L245" i="4" s="1"/>
  <c r="M245" i="4" s="1"/>
  <c r="N245" i="4" s="1"/>
  <c r="F244" i="4"/>
  <c r="G244" i="4" s="1"/>
  <c r="H244" i="4" s="1"/>
  <c r="I244" i="4" s="1"/>
  <c r="J244" i="4" s="1"/>
  <c r="K244" i="4" s="1"/>
  <c r="L244" i="4" s="1"/>
  <c r="M244" i="4" s="1"/>
  <c r="N244" i="4" s="1"/>
  <c r="F243" i="4"/>
  <c r="G243" i="4" s="1"/>
  <c r="H243" i="4"/>
  <c r="I243" i="4"/>
  <c r="J243" i="4" s="1"/>
  <c r="K243" i="4" s="1"/>
  <c r="L243" i="4" s="1"/>
  <c r="M243" i="4" s="1"/>
  <c r="N243" i="4" s="1"/>
  <c r="N242" i="4"/>
  <c r="M240" i="4"/>
  <c r="N240" i="4" s="1"/>
  <c r="J239" i="4"/>
  <c r="K239" i="4" s="1"/>
  <c r="L239" i="4" s="1"/>
  <c r="M239" i="4" s="1"/>
  <c r="N239" i="4" s="1"/>
  <c r="J238" i="4"/>
  <c r="K238" i="4" s="1"/>
  <c r="L238" i="4"/>
  <c r="M238" i="4"/>
  <c r="N238" i="4" s="1"/>
  <c r="J237" i="4"/>
  <c r="K237" i="4"/>
  <c r="L237" i="4"/>
  <c r="M237" i="4" s="1"/>
  <c r="N237" i="4" s="1"/>
  <c r="F236" i="4"/>
  <c r="G236" i="4"/>
  <c r="H236" i="4"/>
  <c r="I236" i="4" s="1"/>
  <c r="J236" i="4" s="1"/>
  <c r="K236" i="4" s="1"/>
  <c r="L236" i="4"/>
  <c r="M236" i="4" s="1"/>
  <c r="N236" i="4"/>
  <c r="M235" i="4"/>
  <c r="N235" i="4" s="1"/>
  <c r="M234" i="4"/>
  <c r="N234" i="4"/>
  <c r="J233" i="4"/>
  <c r="K233" i="4" s="1"/>
  <c r="L233" i="4" s="1"/>
  <c r="M233" i="4" s="1"/>
  <c r="N233" i="4" s="1"/>
  <c r="N232" i="4"/>
  <c r="M230" i="4"/>
  <c r="N230" i="4"/>
  <c r="M229" i="4"/>
  <c r="N229" i="4" s="1"/>
  <c r="J228" i="4"/>
  <c r="K228" i="4"/>
  <c r="L228" i="4" s="1"/>
  <c r="M228" i="4" s="1"/>
  <c r="N228" i="4" s="1"/>
  <c r="J227" i="4"/>
  <c r="K227" i="4"/>
  <c r="L227" i="4" s="1"/>
  <c r="M227" i="4" s="1"/>
  <c r="N227" i="4" s="1"/>
  <c r="F226" i="4"/>
  <c r="G226" i="4"/>
  <c r="H226" i="4" s="1"/>
  <c r="I226" i="4"/>
  <c r="J226" i="4" s="1"/>
  <c r="K226" i="4" s="1"/>
  <c r="L226" i="4" s="1"/>
  <c r="M226" i="4" s="1"/>
  <c r="N226" i="4" s="1"/>
  <c r="J225" i="4"/>
  <c r="K225" i="4" s="1"/>
  <c r="L225" i="4" s="1"/>
  <c r="M225" i="4"/>
  <c r="N225" i="4"/>
  <c r="J224" i="4"/>
  <c r="K224" i="4"/>
  <c r="L224" i="4"/>
  <c r="M224" i="4"/>
  <c r="N224" i="4" s="1"/>
  <c r="F223" i="4"/>
  <c r="G223" i="4" s="1"/>
  <c r="H223" i="4"/>
  <c r="I223" i="4" s="1"/>
  <c r="J223" i="4"/>
  <c r="K223" i="4" s="1"/>
  <c r="L223" i="4" s="1"/>
  <c r="M223" i="4" s="1"/>
  <c r="N223" i="4"/>
  <c r="F222" i="4"/>
  <c r="G222" i="4"/>
  <c r="H222" i="4" s="1"/>
  <c r="I222" i="4" s="1"/>
  <c r="J222" i="4"/>
  <c r="K222" i="4"/>
  <c r="L222" i="4" s="1"/>
  <c r="M222" i="4" s="1"/>
  <c r="N222" i="4" s="1"/>
  <c r="F221" i="4"/>
  <c r="G221" i="4" s="1"/>
  <c r="H221" i="4"/>
  <c r="I221" i="4" s="1"/>
  <c r="J221" i="4" s="1"/>
  <c r="K221" i="4" s="1"/>
  <c r="L221" i="4" s="1"/>
  <c r="M221" i="4" s="1"/>
  <c r="N221" i="4" s="1"/>
  <c r="N220" i="4"/>
  <c r="F218" i="4"/>
  <c r="G218" i="4"/>
  <c r="H218" i="4"/>
  <c r="I218" i="4" s="1"/>
  <c r="J218" i="4" s="1"/>
  <c r="K218" i="4" s="1"/>
  <c r="L218" i="4" s="1"/>
  <c r="M218" i="4" s="1"/>
  <c r="N218" i="4" s="1"/>
  <c r="F217" i="4"/>
  <c r="G217" i="4"/>
  <c r="H217" i="4" s="1"/>
  <c r="I217" i="4" s="1"/>
  <c r="J217" i="4" s="1"/>
  <c r="K217" i="4" s="1"/>
  <c r="L217" i="4" s="1"/>
  <c r="M217" i="4"/>
  <c r="N217" i="4" s="1"/>
  <c r="F216" i="4"/>
  <c r="G216" i="4" s="1"/>
  <c r="H216" i="4" s="1"/>
  <c r="I216" i="4"/>
  <c r="J216" i="4"/>
  <c r="K216" i="4" s="1"/>
  <c r="L216" i="4" s="1"/>
  <c r="M216" i="4" s="1"/>
  <c r="N216" i="4" s="1"/>
  <c r="F215" i="4"/>
  <c r="G215" i="4"/>
  <c r="H215" i="4" s="1"/>
  <c r="I215" i="4"/>
  <c r="J215" i="4" s="1"/>
  <c r="K215" i="4" s="1"/>
  <c r="L215" i="4" s="1"/>
  <c r="M215" i="4" s="1"/>
  <c r="N215" i="4" s="1"/>
  <c r="F214" i="4"/>
  <c r="G214" i="4" s="1"/>
  <c r="H214" i="4"/>
  <c r="I214" i="4"/>
  <c r="J214" i="4"/>
  <c r="K214" i="4" s="1"/>
  <c r="L214" i="4" s="1"/>
  <c r="M214" i="4" s="1"/>
  <c r="N214" i="4" s="1"/>
  <c r="F213" i="4"/>
  <c r="G213" i="4"/>
  <c r="H213" i="4"/>
  <c r="I213" i="4"/>
  <c r="J213" i="4" s="1"/>
  <c r="K213" i="4"/>
  <c r="L213" i="4" s="1"/>
  <c r="M213" i="4" s="1"/>
  <c r="N213" i="4" s="1"/>
  <c r="N212" i="4"/>
  <c r="J210" i="4"/>
  <c r="K210" i="4" s="1"/>
  <c r="L210" i="4" s="1"/>
  <c r="M210" i="4" s="1"/>
  <c r="N210" i="4" s="1"/>
  <c r="F209" i="4"/>
  <c r="G209" i="4" s="1"/>
  <c r="H209" i="4" s="1"/>
  <c r="I209" i="4" s="1"/>
  <c r="J209" i="4" s="1"/>
  <c r="K209" i="4" s="1"/>
  <c r="L209" i="4" s="1"/>
  <c r="M209" i="4" s="1"/>
  <c r="N209" i="4" s="1"/>
  <c r="M208" i="4"/>
  <c r="N208" i="4"/>
  <c r="J207" i="4"/>
  <c r="K207" i="4"/>
  <c r="L207" i="4" s="1"/>
  <c r="M207" i="4"/>
  <c r="N207" i="4"/>
  <c r="F206" i="4"/>
  <c r="G206" i="4" s="1"/>
  <c r="H206" i="4"/>
  <c r="I206" i="4"/>
  <c r="J206" i="4"/>
  <c r="K206" i="4" s="1"/>
  <c r="L206" i="4" s="1"/>
  <c r="M206" i="4" s="1"/>
  <c r="N206" i="4" s="1"/>
  <c r="N205" i="4"/>
  <c r="F203" i="4"/>
  <c r="G203" i="4"/>
  <c r="H203" i="4"/>
  <c r="I203" i="4" s="1"/>
  <c r="J203" i="4"/>
  <c r="K203" i="4" s="1"/>
  <c r="L203" i="4" s="1"/>
  <c r="M203" i="4" s="1"/>
  <c r="N203" i="4" s="1"/>
  <c r="J202" i="4"/>
  <c r="K202" i="4" s="1"/>
  <c r="L202" i="4" s="1"/>
  <c r="M202" i="4" s="1"/>
  <c r="N202" i="4" s="1"/>
  <c r="M201" i="4"/>
  <c r="N201" i="4" s="1"/>
  <c r="J200" i="4"/>
  <c r="K200" i="4"/>
  <c r="L200" i="4"/>
  <c r="M200" i="4" s="1"/>
  <c r="N200" i="4"/>
  <c r="J199" i="4"/>
  <c r="K199" i="4"/>
  <c r="L199" i="4" s="1"/>
  <c r="M199" i="4"/>
  <c r="N199" i="4"/>
  <c r="J198" i="4"/>
  <c r="K198" i="4" s="1"/>
  <c r="L198" i="4"/>
  <c r="M198" i="4"/>
  <c r="N198" i="4"/>
  <c r="F197" i="4"/>
  <c r="G197" i="4"/>
  <c r="H197" i="4"/>
  <c r="I197" i="4"/>
  <c r="J197" i="4" s="1"/>
  <c r="K197" i="4" s="1"/>
  <c r="L197" i="4" s="1"/>
  <c r="M197" i="4" s="1"/>
  <c r="N197" i="4" s="1"/>
  <c r="F196" i="4"/>
  <c r="G196" i="4" s="1"/>
  <c r="H196" i="4" s="1"/>
  <c r="I196" i="4" s="1"/>
  <c r="J196" i="4" s="1"/>
  <c r="K196" i="4" s="1"/>
  <c r="L196" i="4" s="1"/>
  <c r="M196" i="4" s="1"/>
  <c r="N196" i="4" s="1"/>
  <c r="N195" i="4"/>
  <c r="M193" i="4"/>
  <c r="N193" i="4" s="1"/>
  <c r="J192" i="4"/>
  <c r="K192" i="4"/>
  <c r="L192" i="4"/>
  <c r="M192" i="4" s="1"/>
  <c r="N192" i="4"/>
  <c r="J191" i="4"/>
  <c r="K191" i="4"/>
  <c r="L191" i="4" s="1"/>
  <c r="M191" i="4"/>
  <c r="N191" i="4"/>
  <c r="J190" i="4"/>
  <c r="K190" i="4" s="1"/>
  <c r="L190" i="4"/>
  <c r="M190" i="4"/>
  <c r="N190" i="4"/>
  <c r="J189" i="4"/>
  <c r="K189" i="4"/>
  <c r="L189" i="4"/>
  <c r="M189" i="4"/>
  <c r="N189" i="4" s="1"/>
  <c r="F188" i="4"/>
  <c r="G188" i="4"/>
  <c r="H188" i="4"/>
  <c r="I188" i="4" s="1"/>
  <c r="J188" i="4"/>
  <c r="K188" i="4" s="1"/>
  <c r="L188" i="4" s="1"/>
  <c r="M188" i="4" s="1"/>
  <c r="N188" i="4" s="1"/>
  <c r="F187" i="4"/>
  <c r="G187" i="4" s="1"/>
  <c r="H187" i="4" s="1"/>
  <c r="I187" i="4" s="1"/>
  <c r="J187" i="4" s="1"/>
  <c r="K187" i="4" s="1"/>
  <c r="L187" i="4" s="1"/>
  <c r="M187" i="4" s="1"/>
  <c r="N187" i="4" s="1"/>
  <c r="N186" i="4"/>
  <c r="M184" i="4"/>
  <c r="N184" i="4" s="1"/>
  <c r="M183" i="4"/>
  <c r="N183" i="4"/>
  <c r="M182" i="4"/>
  <c r="N182" i="4" s="1"/>
  <c r="M181" i="4"/>
  <c r="N181" i="4"/>
  <c r="M180" i="4"/>
  <c r="N180" i="4" s="1"/>
  <c r="M179" i="4"/>
  <c r="N179" i="4"/>
  <c r="M178" i="4"/>
  <c r="N178" i="4" s="1"/>
  <c r="N177" i="4"/>
  <c r="N159" i="4"/>
  <c r="N145" i="4"/>
  <c r="N131" i="4"/>
  <c r="N117" i="4"/>
  <c r="N102" i="4"/>
  <c r="N88" i="4"/>
  <c r="D21" i="2"/>
  <c r="D5" i="2"/>
  <c r="J5" i="9"/>
  <c r="J4" i="9"/>
  <c r="B4" i="9"/>
  <c r="J3" i="9"/>
  <c r="B3" i="9"/>
  <c r="D29" i="6"/>
  <c r="A146" i="4"/>
  <c r="A149" i="4"/>
  <c r="A150" i="4"/>
  <c r="A152" i="4"/>
  <c r="A153" i="4"/>
  <c r="A154" i="4"/>
  <c r="A155" i="4"/>
  <c r="A156" i="4"/>
  <c r="A157" i="4"/>
  <c r="F18" i="8"/>
  <c r="A89" i="4"/>
  <c r="F16" i="8" s="1"/>
  <c r="B15" i="7" s="1"/>
  <c r="A90" i="4"/>
  <c r="A91" i="4"/>
  <c r="A92" i="4"/>
  <c r="A93" i="4"/>
  <c r="A94" i="4"/>
  <c r="A95" i="4"/>
  <c r="A96" i="4"/>
  <c r="A97" i="4"/>
  <c r="A98" i="4"/>
  <c r="A99" i="4"/>
  <c r="A100" i="4"/>
  <c r="A101" i="4"/>
  <c r="F12" i="8"/>
  <c r="B12" i="7" s="1"/>
  <c r="F10" i="8"/>
  <c r="B10" i="7" s="1"/>
  <c r="F8" i="8"/>
  <c r="B8" i="7" s="1"/>
  <c r="F6" i="8"/>
  <c r="B6" i="7" s="1"/>
  <c r="C19" i="8"/>
  <c r="D20" i="7"/>
  <c r="C16" i="8"/>
  <c r="D31" i="6" s="1"/>
  <c r="C15" i="8"/>
  <c r="D14" i="6"/>
  <c r="C13" i="8"/>
  <c r="D13" i="7" s="1"/>
  <c r="C12" i="8"/>
  <c r="D12" i="6"/>
  <c r="C11" i="8"/>
  <c r="D26" i="6" s="1"/>
  <c r="C10" i="8"/>
  <c r="D25" i="6" s="1"/>
  <c r="C9" i="8"/>
  <c r="D9" i="7"/>
  <c r="C8" i="8"/>
  <c r="D23" i="6" s="1"/>
  <c r="C7" i="8"/>
  <c r="D7" i="6" s="1"/>
  <c r="C6" i="8"/>
  <c r="D21" i="6" s="1"/>
  <c r="C5" i="8"/>
  <c r="D20" i="6"/>
  <c r="A77" i="4"/>
  <c r="A78" i="4"/>
  <c r="A79" i="4"/>
  <c r="A80" i="4"/>
  <c r="D12" i="8" s="1"/>
  <c r="A81" i="4"/>
  <c r="A82" i="4"/>
  <c r="A83" i="4"/>
  <c r="A84" i="4"/>
  <c r="A85" i="4"/>
  <c r="A86" i="4"/>
  <c r="A87" i="4"/>
  <c r="D16" i="8"/>
  <c r="D8" i="8"/>
  <c r="D7" i="8"/>
  <c r="D6" i="8"/>
  <c r="D5" i="8"/>
  <c r="D10" i="6"/>
  <c r="D30" i="6"/>
  <c r="C19" i="6"/>
  <c r="B19" i="6"/>
  <c r="J5" i="3"/>
  <c r="J4" i="3"/>
  <c r="A208" i="1"/>
  <c r="G208" i="1"/>
  <c r="A207" i="1"/>
  <c r="G207" i="1" s="1"/>
  <c r="A206" i="1"/>
  <c r="G206" i="1"/>
  <c r="A205" i="1"/>
  <c r="G205" i="1" s="1"/>
  <c r="A204" i="1"/>
  <c r="G204" i="1"/>
  <c r="A202" i="1"/>
  <c r="G202" i="1" s="1"/>
  <c r="A201" i="1"/>
  <c r="G201" i="1"/>
  <c r="A200" i="1"/>
  <c r="G200" i="1" s="1"/>
  <c r="A196" i="1"/>
  <c r="G196" i="1"/>
  <c r="A195" i="1"/>
  <c r="G195" i="1" s="1"/>
  <c r="A194" i="1"/>
  <c r="G194" i="1"/>
  <c r="A193" i="1"/>
  <c r="G193" i="1" s="1"/>
  <c r="A186" i="1"/>
  <c r="G186" i="1"/>
  <c r="A185" i="1"/>
  <c r="G185" i="1"/>
  <c r="A184" i="1"/>
  <c r="G184" i="1"/>
  <c r="A183" i="1"/>
  <c r="G183" i="1"/>
  <c r="A182" i="1"/>
  <c r="G182" i="1"/>
  <c r="A181" i="1"/>
  <c r="G181" i="1"/>
  <c r="A180" i="1"/>
  <c r="G180" i="1"/>
  <c r="A179" i="1"/>
  <c r="A175" i="1"/>
  <c r="G175" i="1" s="1"/>
  <c r="A174" i="1"/>
  <c r="G174" i="1"/>
  <c r="A173" i="1"/>
  <c r="G173" i="1" s="1"/>
  <c r="A172" i="1"/>
  <c r="G172" i="1"/>
  <c r="A171" i="1"/>
  <c r="G171" i="1" s="1"/>
  <c r="A170" i="1"/>
  <c r="G170" i="1"/>
  <c r="A169" i="1"/>
  <c r="G169" i="1" s="1"/>
  <c r="A168" i="1"/>
  <c r="G168" i="1"/>
  <c r="A167" i="1"/>
  <c r="G167" i="1" s="1"/>
  <c r="A166" i="1"/>
  <c r="G166" i="1"/>
  <c r="A165" i="1"/>
  <c r="G165" i="1" s="1"/>
  <c r="A164" i="1"/>
  <c r="G164" i="1"/>
  <c r="A163" i="1"/>
  <c r="F176" i="1" s="1"/>
  <c r="A159" i="1"/>
  <c r="G159" i="1"/>
  <c r="A158" i="1"/>
  <c r="G158" i="1"/>
  <c r="A157" i="1"/>
  <c r="G157" i="1"/>
  <c r="A156" i="1"/>
  <c r="G156" i="1"/>
  <c r="A155" i="1"/>
  <c r="G155" i="1"/>
  <c r="A154" i="1"/>
  <c r="G154" i="1"/>
  <c r="A153" i="1"/>
  <c r="G153" i="1"/>
  <c r="A152" i="1"/>
  <c r="G152" i="1"/>
  <c r="A148" i="1"/>
  <c r="G148" i="1"/>
  <c r="A147" i="1"/>
  <c r="G147" i="1"/>
  <c r="A146" i="1"/>
  <c r="G146" i="1"/>
  <c r="A145" i="1"/>
  <c r="F149" i="1" s="1"/>
  <c r="A141" i="1"/>
  <c r="G141" i="1" s="1"/>
  <c r="A140" i="1"/>
  <c r="G140" i="1"/>
  <c r="A139" i="1"/>
  <c r="G139" i="1" s="1"/>
  <c r="A138" i="1"/>
  <c r="G138" i="1"/>
  <c r="A137" i="1"/>
  <c r="G137" i="1" s="1"/>
  <c r="A136" i="1"/>
  <c r="G136" i="1"/>
  <c r="A135" i="1"/>
  <c r="G135" i="1" s="1"/>
  <c r="A134" i="1"/>
  <c r="G134" i="1"/>
  <c r="A130" i="1"/>
  <c r="G130" i="1" s="1"/>
  <c r="A129" i="1"/>
  <c r="G129" i="1"/>
  <c r="A128" i="1"/>
  <c r="G128" i="1" s="1"/>
  <c r="A127" i="1"/>
  <c r="G127" i="1"/>
  <c r="A126" i="1"/>
  <c r="G126" i="1" s="1"/>
  <c r="A125" i="1"/>
  <c r="G125" i="1"/>
  <c r="A124" i="1"/>
  <c r="G124" i="1" s="1"/>
  <c r="A123" i="1"/>
  <c r="G123" i="1"/>
  <c r="A122" i="1"/>
  <c r="A121" i="1"/>
  <c r="A115" i="1"/>
  <c r="G115" i="1"/>
  <c r="A114" i="1"/>
  <c r="G114" i="1"/>
  <c r="A113" i="1"/>
  <c r="G113" i="1"/>
  <c r="A112" i="1"/>
  <c r="G112" i="1"/>
  <c r="A111" i="1"/>
  <c r="F116" i="1" s="1"/>
  <c r="D26" i="2" s="1"/>
  <c r="F26" i="2" s="1"/>
  <c r="C40" i="3" s="1"/>
  <c r="B23" i="8" s="1"/>
  <c r="C24" i="7" s="1"/>
  <c r="G111" i="1"/>
  <c r="A110" i="1"/>
  <c r="G110" i="1"/>
  <c r="A104" i="1"/>
  <c r="G104" i="1"/>
  <c r="A103" i="1"/>
  <c r="G103" i="1"/>
  <c r="A102" i="1"/>
  <c r="G102" i="1"/>
  <c r="A101" i="1"/>
  <c r="G101" i="1"/>
  <c r="A100" i="1"/>
  <c r="G100" i="1" s="1"/>
  <c r="F105" i="1"/>
  <c r="D105" i="1" s="1"/>
  <c r="B25" i="2" s="1"/>
  <c r="A90" i="1"/>
  <c r="G90" i="1" s="1"/>
  <c r="A89" i="1"/>
  <c r="A96" i="1"/>
  <c r="G96" i="1"/>
  <c r="A95" i="1"/>
  <c r="G95" i="1" s="1"/>
  <c r="A94" i="1"/>
  <c r="G94" i="1"/>
  <c r="A93" i="1"/>
  <c r="G93" i="1" s="1"/>
  <c r="A92" i="1"/>
  <c r="G92" i="1"/>
  <c r="A91" i="1"/>
  <c r="G91" i="1" s="1"/>
  <c r="A85" i="1"/>
  <c r="G85" i="1"/>
  <c r="A84" i="1"/>
  <c r="G84" i="1" s="1"/>
  <c r="A83" i="1"/>
  <c r="G83" i="1"/>
  <c r="A82" i="1"/>
  <c r="G82" i="1" s="1"/>
  <c r="A81" i="1"/>
  <c r="G81" i="1"/>
  <c r="A80" i="1"/>
  <c r="G80" i="1" s="1"/>
  <c r="A79" i="1"/>
  <c r="G79" i="1"/>
  <c r="F184" i="4"/>
  <c r="G184" i="4" s="1"/>
  <c r="H184" i="4" s="1"/>
  <c r="F183" i="4"/>
  <c r="G183" i="4" s="1"/>
  <c r="H183" i="4" s="1"/>
  <c r="F182" i="4"/>
  <c r="G182" i="4"/>
  <c r="H182" i="4"/>
  <c r="F181" i="4"/>
  <c r="G181" i="4"/>
  <c r="H181" i="4"/>
  <c r="F180" i="4"/>
  <c r="G180" i="4" s="1"/>
  <c r="H180" i="4" s="1"/>
  <c r="F179" i="4"/>
  <c r="G179" i="4"/>
  <c r="H179" i="4" s="1"/>
  <c r="F178" i="4"/>
  <c r="G178" i="4"/>
  <c r="H178" i="4" s="1"/>
  <c r="J178" i="4"/>
  <c r="F291" i="4"/>
  <c r="G291" i="4"/>
  <c r="H291" i="4" s="1"/>
  <c r="J291" i="4"/>
  <c r="K291" i="4"/>
  <c r="M291" i="4"/>
  <c r="N291" i="4" s="1"/>
  <c r="F290" i="4"/>
  <c r="G290" i="4"/>
  <c r="H290" i="4"/>
  <c r="F289" i="4"/>
  <c r="G289" i="4" s="1"/>
  <c r="H289" i="4" s="1"/>
  <c r="F288" i="4"/>
  <c r="G288" i="4"/>
  <c r="H288" i="4" s="1"/>
  <c r="F279" i="4"/>
  <c r="G279" i="4"/>
  <c r="H279" i="4"/>
  <c r="F278" i="4"/>
  <c r="G278" i="4"/>
  <c r="H278" i="4"/>
  <c r="F271" i="4"/>
  <c r="G271" i="4" s="1"/>
  <c r="H271" i="4" s="1"/>
  <c r="F267" i="4"/>
  <c r="G267" i="4"/>
  <c r="H267" i="4" s="1"/>
  <c r="I267" i="4" s="1"/>
  <c r="J267" i="4" s="1"/>
  <c r="K267" i="4" s="1"/>
  <c r="F266" i="4"/>
  <c r="G266" i="4"/>
  <c r="H266" i="4"/>
  <c r="F265" i="4"/>
  <c r="G265" i="4" s="1"/>
  <c r="H265" i="4" s="1"/>
  <c r="F256" i="4"/>
  <c r="G256" i="4"/>
  <c r="H256" i="4" s="1"/>
  <c r="F255" i="4"/>
  <c r="G255" i="4"/>
  <c r="H255" i="4"/>
  <c r="J255" i="4"/>
  <c r="K255" i="4"/>
  <c r="F254" i="4"/>
  <c r="G254" i="4"/>
  <c r="H254" i="4" s="1"/>
  <c r="I254" i="4" s="1"/>
  <c r="J254" i="4"/>
  <c r="K254" i="4" s="1"/>
  <c r="F253" i="4"/>
  <c r="G253" i="4"/>
  <c r="H253" i="4"/>
  <c r="I253" i="4" s="1"/>
  <c r="J253" i="4" s="1"/>
  <c r="K253" i="4" s="1"/>
  <c r="F252" i="4"/>
  <c r="G252" i="4"/>
  <c r="H252" i="4" s="1"/>
  <c r="F246" i="4"/>
  <c r="G246" i="4"/>
  <c r="H246" i="4"/>
  <c r="F240" i="4"/>
  <c r="G240" i="4"/>
  <c r="H240" i="4"/>
  <c r="I240" i="4"/>
  <c r="J240" i="4" s="1"/>
  <c r="K240" i="4" s="1"/>
  <c r="F239" i="4"/>
  <c r="G239" i="4"/>
  <c r="H239" i="4" s="1"/>
  <c r="F238" i="4"/>
  <c r="G238" i="4"/>
  <c r="H238" i="4"/>
  <c r="F237" i="4"/>
  <c r="G237" i="4"/>
  <c r="H237" i="4"/>
  <c r="F235" i="4"/>
  <c r="G235" i="4" s="1"/>
  <c r="H235" i="4" s="1"/>
  <c r="I235" i="4"/>
  <c r="J235" i="4" s="1"/>
  <c r="K235" i="4" s="1"/>
  <c r="F234" i="4"/>
  <c r="G234" i="4"/>
  <c r="H234" i="4"/>
  <c r="J234" i="4"/>
  <c r="K234" i="4"/>
  <c r="F233" i="4"/>
  <c r="G233" i="4"/>
  <c r="H233" i="4" s="1"/>
  <c r="F230" i="4"/>
  <c r="G230" i="4"/>
  <c r="H230" i="4"/>
  <c r="I230" i="4" s="1"/>
  <c r="J230" i="4" s="1"/>
  <c r="K230" i="4"/>
  <c r="F229" i="4"/>
  <c r="G229" i="4" s="1"/>
  <c r="H229" i="4" s="1"/>
  <c r="I229" i="4"/>
  <c r="J229" i="4"/>
  <c r="K229" i="4" s="1"/>
  <c r="F228" i="4"/>
  <c r="G228" i="4"/>
  <c r="H228" i="4"/>
  <c r="F227" i="4"/>
  <c r="G227" i="4"/>
  <c r="H227" i="4"/>
  <c r="F225" i="4"/>
  <c r="G225" i="4" s="1"/>
  <c r="H225" i="4" s="1"/>
  <c r="F224" i="4"/>
  <c r="G224" i="4"/>
  <c r="H224" i="4" s="1"/>
  <c r="F210" i="4"/>
  <c r="G210" i="4"/>
  <c r="H210" i="4"/>
  <c r="F208" i="4"/>
  <c r="G208" i="4"/>
  <c r="H208" i="4"/>
  <c r="I208" i="4"/>
  <c r="J208" i="4" s="1"/>
  <c r="K208" i="4" s="1"/>
  <c r="F207" i="4"/>
  <c r="G207" i="4" s="1"/>
  <c r="H207" i="4" s="1"/>
  <c r="F202" i="4"/>
  <c r="G202" i="4"/>
  <c r="H202" i="4"/>
  <c r="F201" i="4"/>
  <c r="G201" i="4"/>
  <c r="H201" i="4"/>
  <c r="J201" i="4"/>
  <c r="K201" i="4" s="1"/>
  <c r="F200" i="4"/>
  <c r="G200" i="4"/>
  <c r="H200" i="4"/>
  <c r="F199" i="4"/>
  <c r="G199" i="4"/>
  <c r="H199" i="4"/>
  <c r="F198" i="4"/>
  <c r="G198" i="4" s="1"/>
  <c r="H198" i="4" s="1"/>
  <c r="F193" i="4"/>
  <c r="G193" i="4" s="1"/>
  <c r="H193" i="4" s="1"/>
  <c r="I193" i="4" s="1"/>
  <c r="J193" i="4" s="1"/>
  <c r="K193" i="4" s="1"/>
  <c r="F192" i="4"/>
  <c r="G192" i="4"/>
  <c r="H192" i="4"/>
  <c r="F191" i="4"/>
  <c r="G191" i="4" s="1"/>
  <c r="H191" i="4" s="1"/>
  <c r="F190" i="4"/>
  <c r="G190" i="4" s="1"/>
  <c r="H190" i="4" s="1"/>
  <c r="F189" i="4"/>
  <c r="G189" i="4"/>
  <c r="H189" i="4"/>
  <c r="C296" i="4"/>
  <c r="D296" i="4"/>
  <c r="C295" i="4"/>
  <c r="D295" i="4"/>
  <c r="C294" i="4"/>
  <c r="D294" i="4"/>
  <c r="C293" i="4"/>
  <c r="D293" i="4"/>
  <c r="C292" i="4"/>
  <c r="D292" i="4"/>
  <c r="C291" i="4"/>
  <c r="D291" i="4"/>
  <c r="C290" i="4"/>
  <c r="D290" i="4"/>
  <c r="C289" i="4"/>
  <c r="D289" i="4"/>
  <c r="C288" i="4"/>
  <c r="D288" i="4"/>
  <c r="C287" i="4"/>
  <c r="D287" i="4"/>
  <c r="C286" i="4"/>
  <c r="D286" i="4"/>
  <c r="C285" i="4"/>
  <c r="D285" i="4"/>
  <c r="C284" i="4"/>
  <c r="D284" i="4"/>
  <c r="C281" i="4"/>
  <c r="D281" i="4"/>
  <c r="C280" i="4"/>
  <c r="D280" i="4"/>
  <c r="C279" i="4"/>
  <c r="D279" i="4"/>
  <c r="C278" i="4"/>
  <c r="D278" i="4"/>
  <c r="C277" i="4"/>
  <c r="D277" i="4"/>
  <c r="C276" i="4"/>
  <c r="D276" i="4"/>
  <c r="C275" i="4"/>
  <c r="D275" i="4"/>
  <c r="C274" i="4"/>
  <c r="D274" i="4"/>
  <c r="C271" i="4"/>
  <c r="D271" i="4"/>
  <c r="C270" i="4"/>
  <c r="D270" i="4"/>
  <c r="C269" i="4"/>
  <c r="D269" i="4"/>
  <c r="C268" i="4"/>
  <c r="D268" i="4"/>
  <c r="C267" i="4"/>
  <c r="D267" i="4"/>
  <c r="C266" i="4"/>
  <c r="D266" i="4"/>
  <c r="C265" i="4"/>
  <c r="D265" i="4"/>
  <c r="C264" i="4"/>
  <c r="D264" i="4"/>
  <c r="C263" i="4"/>
  <c r="D263" i="4"/>
  <c r="C262" i="4"/>
  <c r="D262" i="4"/>
  <c r="C261" i="4"/>
  <c r="D261" i="4"/>
  <c r="C260" i="4"/>
  <c r="D260" i="4"/>
  <c r="C259" i="4"/>
  <c r="D259" i="4"/>
  <c r="C256" i="4"/>
  <c r="D256" i="4"/>
  <c r="C255" i="4"/>
  <c r="D255" i="4"/>
  <c r="C254" i="4"/>
  <c r="D254" i="4"/>
  <c r="C253" i="4"/>
  <c r="D253" i="4"/>
  <c r="C252" i="4"/>
  <c r="D252" i="4"/>
  <c r="C251" i="4"/>
  <c r="D251" i="4"/>
  <c r="C250" i="4"/>
  <c r="D250" i="4"/>
  <c r="C249" i="4"/>
  <c r="D249" i="4"/>
  <c r="C246" i="4"/>
  <c r="D246" i="4"/>
  <c r="C245" i="4"/>
  <c r="D245" i="4"/>
  <c r="C244" i="4"/>
  <c r="D244" i="4"/>
  <c r="C243" i="4"/>
  <c r="D243" i="4"/>
  <c r="C240" i="4"/>
  <c r="D240" i="4"/>
  <c r="C239" i="4"/>
  <c r="D239" i="4"/>
  <c r="C238" i="4"/>
  <c r="D238" i="4"/>
  <c r="C237" i="4"/>
  <c r="D237" i="4"/>
  <c r="C236" i="4"/>
  <c r="D236" i="4"/>
  <c r="C235" i="4"/>
  <c r="D235" i="4"/>
  <c r="C234" i="4"/>
  <c r="D234" i="4"/>
  <c r="C233" i="4"/>
  <c r="D233" i="4"/>
  <c r="C230" i="4"/>
  <c r="D230" i="4"/>
  <c r="C229" i="4"/>
  <c r="D229" i="4"/>
  <c r="C228" i="4"/>
  <c r="D228" i="4"/>
  <c r="C227" i="4"/>
  <c r="D227" i="4"/>
  <c r="C226" i="4"/>
  <c r="D226" i="4"/>
  <c r="C225" i="4"/>
  <c r="D225" i="4"/>
  <c r="C224" i="4"/>
  <c r="D224" i="4"/>
  <c r="C223" i="4"/>
  <c r="D223" i="4"/>
  <c r="C222" i="4"/>
  <c r="D222" i="4"/>
  <c r="C221" i="4"/>
  <c r="D221" i="4"/>
  <c r="C218" i="4"/>
  <c r="D218" i="4"/>
  <c r="C217" i="4"/>
  <c r="D217" i="4"/>
  <c r="C216" i="4"/>
  <c r="D216" i="4"/>
  <c r="C215" i="4"/>
  <c r="D215" i="4"/>
  <c r="C214" i="4"/>
  <c r="D214" i="4"/>
  <c r="C213" i="4"/>
  <c r="D213" i="4"/>
  <c r="C210" i="4"/>
  <c r="D210" i="4"/>
  <c r="C209" i="4"/>
  <c r="D209" i="4"/>
  <c r="C208" i="4"/>
  <c r="D208" i="4"/>
  <c r="C207" i="4"/>
  <c r="D207" i="4"/>
  <c r="C206" i="4"/>
  <c r="D206" i="4"/>
  <c r="C203" i="4"/>
  <c r="D203" i="4"/>
  <c r="C202" i="4"/>
  <c r="D202" i="4"/>
  <c r="C201" i="4"/>
  <c r="D201" i="4"/>
  <c r="C200" i="4"/>
  <c r="D200" i="4"/>
  <c r="C199" i="4"/>
  <c r="D199" i="4"/>
  <c r="C198" i="4"/>
  <c r="D198" i="4"/>
  <c r="C197" i="4"/>
  <c r="D197" i="4"/>
  <c r="C196" i="4"/>
  <c r="D196" i="4"/>
  <c r="C193" i="4"/>
  <c r="D193" i="4"/>
  <c r="C192" i="4"/>
  <c r="D192" i="4"/>
  <c r="C191" i="4"/>
  <c r="D191" i="4"/>
  <c r="C190" i="4"/>
  <c r="D190" i="4"/>
  <c r="C189" i="4"/>
  <c r="D189" i="4"/>
  <c r="C188" i="4"/>
  <c r="D188" i="4"/>
  <c r="C187" i="4"/>
  <c r="D187" i="4"/>
  <c r="C184" i="4"/>
  <c r="D184" i="4"/>
  <c r="C183" i="4"/>
  <c r="D183" i="4"/>
  <c r="C182" i="4"/>
  <c r="D182" i="4"/>
  <c r="C181" i="4"/>
  <c r="D181" i="4"/>
  <c r="C180" i="4"/>
  <c r="D180" i="4"/>
  <c r="C179" i="4"/>
  <c r="D179" i="4"/>
  <c r="C178" i="4"/>
  <c r="D178" i="4"/>
  <c r="M283" i="4"/>
  <c r="L283" i="4"/>
  <c r="K283" i="4"/>
  <c r="J283" i="4"/>
  <c r="I283" i="4"/>
  <c r="H283" i="4"/>
  <c r="G283" i="4"/>
  <c r="F283" i="4"/>
  <c r="E283" i="4"/>
  <c r="D283" i="4"/>
  <c r="C283" i="4"/>
  <c r="B283" i="4"/>
  <c r="M273" i="4"/>
  <c r="L273" i="4"/>
  <c r="K273" i="4"/>
  <c r="J273" i="4"/>
  <c r="I273" i="4"/>
  <c r="H273" i="4"/>
  <c r="G273" i="4"/>
  <c r="F273" i="4"/>
  <c r="E273" i="4"/>
  <c r="D273" i="4"/>
  <c r="C273" i="4"/>
  <c r="B273" i="4"/>
  <c r="M258" i="4"/>
  <c r="L258" i="4"/>
  <c r="K258" i="4"/>
  <c r="J258" i="4"/>
  <c r="I258" i="4"/>
  <c r="H258" i="4"/>
  <c r="G258" i="4"/>
  <c r="F258" i="4"/>
  <c r="E258" i="4"/>
  <c r="D258" i="4"/>
  <c r="C258" i="4"/>
  <c r="B258" i="4"/>
  <c r="M248" i="4"/>
  <c r="L248" i="4"/>
  <c r="K248" i="4"/>
  <c r="J248" i="4"/>
  <c r="I248" i="4"/>
  <c r="H248" i="4"/>
  <c r="G248" i="4"/>
  <c r="F248" i="4"/>
  <c r="E248" i="4"/>
  <c r="D248" i="4"/>
  <c r="C248" i="4"/>
  <c r="B248" i="4"/>
  <c r="M242" i="4"/>
  <c r="L242" i="4"/>
  <c r="K242" i="4"/>
  <c r="J242" i="4"/>
  <c r="I242" i="4"/>
  <c r="H242" i="4"/>
  <c r="G242" i="4"/>
  <c r="F242" i="4"/>
  <c r="E242" i="4"/>
  <c r="D242" i="4"/>
  <c r="C242" i="4"/>
  <c r="B242" i="4"/>
  <c r="M232" i="4"/>
  <c r="L232" i="4"/>
  <c r="K232" i="4"/>
  <c r="J232" i="4"/>
  <c r="I232" i="4"/>
  <c r="H232" i="4"/>
  <c r="G232" i="4"/>
  <c r="F232" i="4"/>
  <c r="E232" i="4"/>
  <c r="D232" i="4"/>
  <c r="C232" i="4"/>
  <c r="B232" i="4"/>
  <c r="M220" i="4"/>
  <c r="L220" i="4"/>
  <c r="K220" i="4"/>
  <c r="J220" i="4"/>
  <c r="I220" i="4"/>
  <c r="H220" i="4"/>
  <c r="G220" i="4"/>
  <c r="F220" i="4"/>
  <c r="E220" i="4"/>
  <c r="D220" i="4"/>
  <c r="C220" i="4"/>
  <c r="B220" i="4"/>
  <c r="M212" i="4"/>
  <c r="L212" i="4"/>
  <c r="K212" i="4"/>
  <c r="J212" i="4"/>
  <c r="I212" i="4"/>
  <c r="H212" i="4"/>
  <c r="G212" i="4"/>
  <c r="F212" i="4"/>
  <c r="E212" i="4"/>
  <c r="D212" i="4"/>
  <c r="C212" i="4"/>
  <c r="B212" i="4"/>
  <c r="M205" i="4"/>
  <c r="L205" i="4"/>
  <c r="K205" i="4"/>
  <c r="J205" i="4"/>
  <c r="I205" i="4"/>
  <c r="H205" i="4"/>
  <c r="G205" i="4"/>
  <c r="F205" i="4"/>
  <c r="E205" i="4"/>
  <c r="D205" i="4"/>
  <c r="C205" i="4"/>
  <c r="B205" i="4"/>
  <c r="M195" i="4"/>
  <c r="L195" i="4"/>
  <c r="K195" i="4"/>
  <c r="J195" i="4"/>
  <c r="I195" i="4"/>
  <c r="H195" i="4"/>
  <c r="G195" i="4"/>
  <c r="F195" i="4"/>
  <c r="E195" i="4"/>
  <c r="D195" i="4"/>
  <c r="C195" i="4"/>
  <c r="B195" i="4"/>
  <c r="M186" i="4"/>
  <c r="L186" i="4"/>
  <c r="K186" i="4"/>
  <c r="J186" i="4"/>
  <c r="I186" i="4"/>
  <c r="H186" i="4"/>
  <c r="G186" i="4"/>
  <c r="F186" i="4"/>
  <c r="E186" i="4"/>
  <c r="D186" i="4"/>
  <c r="C186" i="4"/>
  <c r="B186" i="4"/>
  <c r="M177" i="4"/>
  <c r="L177" i="4"/>
  <c r="K177" i="4"/>
  <c r="J177" i="4"/>
  <c r="I177" i="4"/>
  <c r="H177" i="4"/>
  <c r="G177" i="4"/>
  <c r="F177" i="4"/>
  <c r="E177" i="4"/>
  <c r="D177" i="4"/>
  <c r="C177" i="4"/>
  <c r="B177" i="4"/>
  <c r="M159" i="4"/>
  <c r="L159" i="4"/>
  <c r="K159" i="4"/>
  <c r="J159" i="4"/>
  <c r="I159" i="4"/>
  <c r="H159" i="4"/>
  <c r="G159" i="4"/>
  <c r="F159" i="4"/>
  <c r="E159" i="4"/>
  <c r="D159" i="4"/>
  <c r="C159" i="4"/>
  <c r="B159" i="4"/>
  <c r="M145" i="4"/>
  <c r="L145" i="4"/>
  <c r="K145" i="4"/>
  <c r="J145" i="4"/>
  <c r="I145" i="4"/>
  <c r="H145" i="4"/>
  <c r="G145" i="4"/>
  <c r="F145" i="4"/>
  <c r="E145" i="4"/>
  <c r="D145" i="4"/>
  <c r="C145" i="4"/>
  <c r="B145" i="4"/>
  <c r="M131" i="4"/>
  <c r="L131" i="4"/>
  <c r="K131" i="4"/>
  <c r="J131" i="4"/>
  <c r="I131" i="4"/>
  <c r="H131" i="4"/>
  <c r="G131" i="4"/>
  <c r="F131" i="4"/>
  <c r="E131" i="4"/>
  <c r="D131" i="4"/>
  <c r="C131" i="4"/>
  <c r="B131" i="4"/>
  <c r="M117" i="4"/>
  <c r="L117" i="4"/>
  <c r="K117" i="4"/>
  <c r="J117" i="4"/>
  <c r="I117" i="4"/>
  <c r="H117" i="4"/>
  <c r="G117" i="4"/>
  <c r="F117" i="4"/>
  <c r="E117" i="4"/>
  <c r="D117" i="4"/>
  <c r="C117" i="4"/>
  <c r="B117" i="4"/>
  <c r="M102" i="4"/>
  <c r="L102" i="4"/>
  <c r="K102" i="4"/>
  <c r="J102" i="4"/>
  <c r="I102" i="4"/>
  <c r="H102" i="4"/>
  <c r="G102" i="4"/>
  <c r="F102" i="4"/>
  <c r="E102" i="4"/>
  <c r="D102" i="4"/>
  <c r="C102" i="4"/>
  <c r="B102" i="4"/>
  <c r="M88" i="4"/>
  <c r="L88" i="4"/>
  <c r="K88" i="4"/>
  <c r="J88" i="4"/>
  <c r="I88" i="4"/>
  <c r="H88" i="4"/>
  <c r="G88" i="4"/>
  <c r="F88" i="4"/>
  <c r="E88" i="4"/>
  <c r="D88" i="4"/>
  <c r="C88" i="4"/>
  <c r="B88" i="4"/>
  <c r="N74" i="4"/>
  <c r="M74" i="4"/>
  <c r="L74" i="4"/>
  <c r="K74" i="4"/>
  <c r="J74" i="4"/>
  <c r="I74" i="4"/>
  <c r="H74" i="4"/>
  <c r="G74" i="4"/>
  <c r="F74" i="4"/>
  <c r="E74" i="4"/>
  <c r="D74" i="4"/>
  <c r="C74" i="4"/>
  <c r="B74" i="4"/>
  <c r="N60" i="4"/>
  <c r="M60" i="4"/>
  <c r="L60" i="4"/>
  <c r="K60" i="4"/>
  <c r="J60" i="4"/>
  <c r="I60" i="4"/>
  <c r="H60" i="4"/>
  <c r="G60" i="4"/>
  <c r="F60" i="4"/>
  <c r="E60" i="4"/>
  <c r="D60" i="4"/>
  <c r="C60" i="4"/>
  <c r="B60" i="4"/>
  <c r="N50" i="4"/>
  <c r="M50" i="4"/>
  <c r="L50" i="4"/>
  <c r="K50" i="4"/>
  <c r="J50" i="4"/>
  <c r="I50" i="4"/>
  <c r="H50" i="4"/>
  <c r="G50" i="4"/>
  <c r="F50" i="4"/>
  <c r="E50" i="4"/>
  <c r="D50" i="4"/>
  <c r="C50" i="4"/>
  <c r="B50" i="4"/>
  <c r="N43" i="4"/>
  <c r="M43" i="4"/>
  <c r="L43" i="4"/>
  <c r="K43" i="4"/>
  <c r="J43" i="4"/>
  <c r="I43" i="4"/>
  <c r="H43" i="4"/>
  <c r="G43" i="4"/>
  <c r="F43" i="4"/>
  <c r="E43" i="4"/>
  <c r="D43" i="4"/>
  <c r="C43" i="4"/>
  <c r="B43" i="4"/>
  <c r="N36" i="4"/>
  <c r="M36" i="4"/>
  <c r="L36" i="4"/>
  <c r="K36" i="4"/>
  <c r="J36" i="4"/>
  <c r="I36" i="4"/>
  <c r="H36" i="4"/>
  <c r="G36" i="4"/>
  <c r="F36" i="4"/>
  <c r="E36" i="4"/>
  <c r="D36" i="4"/>
  <c r="C36" i="4"/>
  <c r="B36" i="4"/>
  <c r="N29" i="4"/>
  <c r="M29" i="4"/>
  <c r="L29" i="4"/>
  <c r="K29" i="4"/>
  <c r="J29" i="4"/>
  <c r="I29" i="4"/>
  <c r="H29" i="4"/>
  <c r="G29" i="4"/>
  <c r="F29" i="4"/>
  <c r="E29" i="4"/>
  <c r="D29" i="4"/>
  <c r="C29" i="4"/>
  <c r="B29" i="4"/>
  <c r="N22" i="4"/>
  <c r="M22" i="4"/>
  <c r="L22" i="4"/>
  <c r="K22" i="4"/>
  <c r="J22" i="4"/>
  <c r="I22" i="4"/>
  <c r="H22" i="4"/>
  <c r="G22" i="4"/>
  <c r="F22" i="4"/>
  <c r="E22" i="4"/>
  <c r="D22" i="4"/>
  <c r="C22" i="4"/>
  <c r="B22" i="4"/>
  <c r="J3" i="3"/>
  <c r="B4" i="3"/>
  <c r="B3" i="3"/>
  <c r="F35" i="3"/>
  <c r="F30" i="3"/>
  <c r="F29" i="3"/>
  <c r="F26" i="3"/>
  <c r="F25" i="3"/>
  <c r="F22" i="3"/>
  <c r="F21" i="3"/>
  <c r="A30" i="4"/>
  <c r="A37" i="4"/>
  <c r="A31" i="4"/>
  <c r="A38" i="4"/>
  <c r="A32" i="4"/>
  <c r="A39" i="4"/>
  <c r="A33" i="4"/>
  <c r="A40" i="4"/>
  <c r="A34" i="4"/>
  <c r="A41" i="4"/>
  <c r="A35" i="4"/>
  <c r="A42" i="4"/>
  <c r="F14" i="3"/>
  <c r="G12" i="3"/>
  <c r="F10" i="3"/>
  <c r="G89" i="1"/>
  <c r="G179" i="1"/>
  <c r="G121" i="1"/>
  <c r="F160" i="1"/>
  <c r="C160" i="1" s="1"/>
  <c r="B14" i="2" s="1"/>
  <c r="D30" i="2"/>
  <c r="A203" i="1"/>
  <c r="G203" i="1"/>
  <c r="E15" i="1"/>
  <c r="E8" i="3"/>
  <c r="A1" i="3"/>
  <c r="A1" i="9"/>
  <c r="G74" i="1"/>
  <c r="G73" i="1"/>
  <c r="G72" i="1"/>
  <c r="G70" i="1"/>
  <c r="A169" i="4"/>
  <c r="A165" i="4"/>
  <c r="A164" i="4"/>
  <c r="A161" i="4"/>
  <c r="A166" i="4"/>
  <c r="A168" i="4"/>
  <c r="A170" i="4"/>
  <c r="A104" i="4"/>
  <c r="A105" i="4"/>
  <c r="G21" i="3" s="1"/>
  <c r="D31" i="3"/>
  <c r="D30" i="3"/>
  <c r="D29" i="3"/>
  <c r="D28" i="3"/>
  <c r="D27" i="3"/>
  <c r="D26" i="3"/>
  <c r="D25" i="3"/>
  <c r="D24" i="3"/>
  <c r="D23" i="3"/>
  <c r="D22" i="3"/>
  <c r="D21" i="3"/>
  <c r="D20" i="3"/>
  <c r="A115" i="4"/>
  <c r="A114" i="4"/>
  <c r="A113" i="4"/>
  <c r="A112" i="4"/>
  <c r="A111" i="4"/>
  <c r="A110" i="4"/>
  <c r="A109" i="4"/>
  <c r="A108" i="4"/>
  <c r="A107" i="4"/>
  <c r="G25" i="3" s="1"/>
  <c r="A106" i="4"/>
  <c r="A103" i="4"/>
  <c r="E5" i="1"/>
  <c r="B6" i="10"/>
  <c r="A45" i="4"/>
  <c r="A46" i="4"/>
  <c r="A47" i="4"/>
  <c r="A48" i="4"/>
  <c r="H13" i="3" s="1"/>
  <c r="A49" i="4"/>
  <c r="E14" i="3"/>
  <c r="E13" i="3"/>
  <c r="E12" i="3"/>
  <c r="E11" i="3"/>
  <c r="E10" i="3"/>
  <c r="E9" i="3"/>
  <c r="A56" i="4"/>
  <c r="A55" i="4"/>
  <c r="A54" i="4"/>
  <c r="A53" i="4"/>
  <c r="A52" i="4"/>
  <c r="I10" i="3" s="1"/>
  <c r="A51" i="4"/>
  <c r="A44" i="4"/>
  <c r="G69" i="1"/>
  <c r="A167" i="4"/>
  <c r="A171" i="4"/>
  <c r="I13" i="3"/>
  <c r="D36" i="3"/>
  <c r="A163" i="4"/>
  <c r="D66" i="1"/>
  <c r="B21" i="2" s="1"/>
  <c r="H14" i="3"/>
  <c r="A160" i="4"/>
  <c r="I12" i="3"/>
  <c r="E24" i="3"/>
  <c r="G29" i="3"/>
  <c r="I9" i="3"/>
  <c r="H11" i="3"/>
  <c r="I14" i="3"/>
  <c r="E21" i="3"/>
  <c r="G22" i="3"/>
  <c r="G30" i="3"/>
  <c r="H9" i="3"/>
  <c r="E22" i="3"/>
  <c r="E26" i="3"/>
  <c r="H26" i="3" s="1"/>
  <c r="E11" i="8" s="1"/>
  <c r="C11" i="6" s="1"/>
  <c r="G19" i="3"/>
  <c r="G27" i="3"/>
  <c r="G31" i="3"/>
  <c r="H10" i="3"/>
  <c r="E19" i="3"/>
  <c r="G20" i="3"/>
  <c r="G24" i="3"/>
  <c r="G35" i="3"/>
  <c r="F187" i="1"/>
  <c r="D16" i="2" s="1"/>
  <c r="D32" i="2"/>
  <c r="D29" i="2"/>
  <c r="D15" i="7"/>
  <c r="D11" i="6"/>
  <c r="G145" i="1"/>
  <c r="F76" i="1"/>
  <c r="D22" i="2" s="1"/>
  <c r="D5" i="6"/>
  <c r="D8" i="7"/>
  <c r="D9" i="6"/>
  <c r="D8" i="6"/>
  <c r="D14" i="7"/>
  <c r="D5" i="7"/>
  <c r="D10" i="7"/>
  <c r="D27" i="6"/>
  <c r="D12" i="7"/>
  <c r="D116" i="1"/>
  <c r="B26" i="2" s="1"/>
  <c r="E26" i="2" s="1"/>
  <c r="F209" i="1"/>
  <c r="D17" i="2" s="1"/>
  <c r="C116" i="1"/>
  <c r="B10" i="2" s="1"/>
  <c r="D14" i="2"/>
  <c r="D160" i="1"/>
  <c r="B30" i="2" s="1"/>
  <c r="B6" i="9"/>
  <c r="A1" i="2"/>
  <c r="D15" i="6"/>
  <c r="D6" i="7"/>
  <c r="D6" i="6"/>
  <c r="D24" i="6"/>
  <c r="C105" i="1"/>
  <c r="B9" i="2" s="1"/>
  <c r="F97" i="1"/>
  <c r="D97" i="1" s="1"/>
  <c r="B24" i="2" s="1"/>
  <c r="C131" i="1"/>
  <c r="B11" i="2" s="1"/>
  <c r="D131" i="1"/>
  <c r="B27" i="2"/>
  <c r="C187" i="1"/>
  <c r="B16" i="2" s="1"/>
  <c r="C149" i="1"/>
  <c r="B13" i="2"/>
  <c r="D187" i="1"/>
  <c r="B32" i="2" s="1"/>
  <c r="F32" i="2" s="1"/>
  <c r="C46" i="3" s="1"/>
  <c r="B29" i="8" s="1"/>
  <c r="C30" i="7" s="1"/>
  <c r="C6" i="2"/>
  <c r="D209" i="1"/>
  <c r="B33" i="2" s="1"/>
  <c r="C209" i="1"/>
  <c r="B17" i="2"/>
  <c r="D33" i="2"/>
  <c r="D8" i="2"/>
  <c r="C97" i="1"/>
  <c r="B8" i="2" s="1"/>
  <c r="H24" i="3"/>
  <c r="E9" i="8" s="1"/>
  <c r="C9" i="6" s="1"/>
  <c r="H21" i="3"/>
  <c r="E6" i="8" s="1"/>
  <c r="C6" i="6" s="1"/>
  <c r="E5" i="8"/>
  <c r="C5" i="6"/>
  <c r="H22" i="3"/>
  <c r="E7" i="8"/>
  <c r="C7" i="6"/>
  <c r="E8" i="2" l="1"/>
  <c r="F8" i="2"/>
  <c r="C22" i="3" s="1"/>
  <c r="B7" i="8" s="1"/>
  <c r="C7" i="7" s="1"/>
  <c r="F14" i="2"/>
  <c r="C28" i="3" s="1"/>
  <c r="B13" i="8" s="1"/>
  <c r="C13" i="7" s="1"/>
  <c r="E14" i="2"/>
  <c r="E33" i="2"/>
  <c r="F33" i="2"/>
  <c r="C47" i="3" s="1"/>
  <c r="B30" i="8" s="1"/>
  <c r="C31" i="7" s="1"/>
  <c r="E17" i="2"/>
  <c r="F17" i="2"/>
  <c r="C31" i="3" s="1"/>
  <c r="B16" i="8" s="1"/>
  <c r="C15" i="7" s="1"/>
  <c r="E21" i="2"/>
  <c r="F21" i="2"/>
  <c r="E16" i="2"/>
  <c r="F16" i="2"/>
  <c r="C30" i="3" s="1"/>
  <c r="B15" i="8" s="1"/>
  <c r="C14" i="7" s="1"/>
  <c r="F30" i="2"/>
  <c r="C44" i="3" s="1"/>
  <c r="B27" i="8" s="1"/>
  <c r="C28" i="7" s="1"/>
  <c r="E30" i="2"/>
  <c r="D176" i="1"/>
  <c r="B31" i="2" s="1"/>
  <c r="D31" i="2"/>
  <c r="A134" i="4"/>
  <c r="C29" i="8"/>
  <c r="D30" i="7" s="1"/>
  <c r="C27" i="8"/>
  <c r="D28" i="7" s="1"/>
  <c r="C25" i="8"/>
  <c r="D26" i="7" s="1"/>
  <c r="C23" i="8"/>
  <c r="D24" i="7" s="1"/>
  <c r="C21" i="8"/>
  <c r="D22" i="7" s="1"/>
  <c r="D37" i="3"/>
  <c r="D40" i="3"/>
  <c r="G122" i="1"/>
  <c r="F131" i="1"/>
  <c r="C22" i="8"/>
  <c r="D23" i="7" s="1"/>
  <c r="G163" i="1"/>
  <c r="D43" i="3"/>
  <c r="D44" i="3"/>
  <c r="G13" i="3"/>
  <c r="G11" i="3"/>
  <c r="G9" i="3"/>
  <c r="D149" i="1"/>
  <c r="B29" i="2" s="1"/>
  <c r="D13" i="2"/>
  <c r="E13" i="2" s="1"/>
  <c r="D15" i="8"/>
  <c r="D10" i="8"/>
  <c r="E28" i="3"/>
  <c r="H28" i="3" s="1"/>
  <c r="E13" i="8" s="1"/>
  <c r="C13" i="6" s="1"/>
  <c r="E23" i="3"/>
  <c r="H23" i="3" s="1"/>
  <c r="E8" i="8" s="1"/>
  <c r="C8" i="6" s="1"/>
  <c r="D9" i="8"/>
  <c r="D11" i="7"/>
  <c r="E36" i="3"/>
  <c r="H36" i="3" s="1"/>
  <c r="E19" i="8" s="1"/>
  <c r="C20" i="6" s="1"/>
  <c r="D20" i="8"/>
  <c r="A147" i="4"/>
  <c r="D19" i="8"/>
  <c r="C30" i="8"/>
  <c r="D31" i="7" s="1"/>
  <c r="C22" i="2"/>
  <c r="F5" i="2"/>
  <c r="D42" i="3"/>
  <c r="D6" i="2"/>
  <c r="F86" i="1"/>
  <c r="I11" i="3"/>
  <c r="E29" i="3"/>
  <c r="D38" i="3"/>
  <c r="D41" i="3"/>
  <c r="D47" i="3"/>
  <c r="B1" i="1"/>
  <c r="G10" i="3"/>
  <c r="G14" i="3"/>
  <c r="F9" i="3"/>
  <c r="F13" i="3"/>
  <c r="F11" i="3"/>
  <c r="D11" i="8"/>
  <c r="D13" i="6"/>
  <c r="D28" i="6"/>
  <c r="C20" i="8"/>
  <c r="D21" i="7" s="1"/>
  <c r="C24" i="8"/>
  <c r="D25" i="7" s="1"/>
  <c r="C28" i="8"/>
  <c r="D29" i="7" s="1"/>
  <c r="F13" i="8"/>
  <c r="B13" i="7" s="1"/>
  <c r="F11" i="8"/>
  <c r="B11" i="7" s="1"/>
  <c r="F9" i="8"/>
  <c r="B9" i="7" s="1"/>
  <c r="F7" i="8"/>
  <c r="B7" i="7" s="1"/>
  <c r="F5" i="8"/>
  <c r="B5" i="7" s="1"/>
  <c r="F28" i="3"/>
  <c r="F24" i="3"/>
  <c r="F20" i="3"/>
  <c r="F15" i="8"/>
  <c r="B14" i="7" s="1"/>
  <c r="F31" i="3"/>
  <c r="F27" i="3"/>
  <c r="F23" i="3"/>
  <c r="F19" i="3"/>
  <c r="A144" i="4"/>
  <c r="A158" i="4" s="1"/>
  <c r="A172" i="4"/>
  <c r="D46" i="3"/>
  <c r="C26" i="8"/>
  <c r="D27" i="7" s="1"/>
  <c r="D24" i="2"/>
  <c r="F24" i="2" s="1"/>
  <c r="C38" i="3" s="1"/>
  <c r="B21" i="8" s="1"/>
  <c r="C22" i="7" s="1"/>
  <c r="C76" i="1"/>
  <c r="B6" i="2" s="1"/>
  <c r="D45" i="3"/>
  <c r="A162" i="4"/>
  <c r="E32" i="2"/>
  <c r="D10" i="2"/>
  <c r="D76" i="1"/>
  <c r="B22" i="2" s="1"/>
  <c r="D25" i="2"/>
  <c r="E25" i="2" s="1"/>
  <c r="D9" i="2"/>
  <c r="D7" i="7"/>
  <c r="F142" i="1"/>
  <c r="E27" i="3"/>
  <c r="H27" i="3" s="1"/>
  <c r="E12" i="8" s="1"/>
  <c r="C12" i="6" s="1"/>
  <c r="E30" i="3"/>
  <c r="H30" i="3" s="1"/>
  <c r="E15" i="8" s="1"/>
  <c r="C14" i="6" s="1"/>
  <c r="E25" i="3"/>
  <c r="H25" i="3" s="1"/>
  <c r="E10" i="8" s="1"/>
  <c r="C10" i="6" s="1"/>
  <c r="E31" i="3"/>
  <c r="H31" i="3" s="1"/>
  <c r="E16" i="8" s="1"/>
  <c r="C15" i="6" s="1"/>
  <c r="D39" i="3"/>
  <c r="H12" i="3"/>
  <c r="G28" i="3"/>
  <c r="F12" i="3"/>
  <c r="D13" i="8"/>
  <c r="D22" i="6"/>
  <c r="F14" i="8"/>
  <c r="G37" i="3"/>
  <c r="G36" i="3"/>
  <c r="G39" i="3"/>
  <c r="G23" i="3"/>
  <c r="G26" i="3"/>
  <c r="E39" i="3"/>
  <c r="H39" i="3" s="1"/>
  <c r="E22" i="8" s="1"/>
  <c r="C23" i="6" s="1"/>
  <c r="E40" i="3"/>
  <c r="H40" i="3" s="1"/>
  <c r="E23" i="8" s="1"/>
  <c r="C24" i="6" s="1"/>
  <c r="E41" i="3"/>
  <c r="H41" i="3" s="1"/>
  <c r="E24" i="8" s="1"/>
  <c r="C25" i="6" s="1"/>
  <c r="E43" i="3"/>
  <c r="H43" i="3" s="1"/>
  <c r="E26" i="8" s="1"/>
  <c r="C27" i="6" s="1"/>
  <c r="E44" i="3"/>
  <c r="H44" i="3" s="1"/>
  <c r="E27" i="8" s="1"/>
  <c r="C28" i="6" s="1"/>
  <c r="E45" i="3"/>
  <c r="H45" i="3" s="1"/>
  <c r="E28" i="8" s="1"/>
  <c r="C29" i="6" s="1"/>
  <c r="E47" i="3"/>
  <c r="H47" i="3" s="1"/>
  <c r="E30" i="8" s="1"/>
  <c r="C31" i="6" s="1"/>
  <c r="E10" i="2" l="1"/>
  <c r="F10" i="2"/>
  <c r="C24" i="3" s="1"/>
  <c r="B9" i="8" s="1"/>
  <c r="C9" i="7" s="1"/>
  <c r="D25" i="8"/>
  <c r="A148" i="4"/>
  <c r="F39" i="3" s="1"/>
  <c r="D30" i="8"/>
  <c r="D22" i="8"/>
  <c r="D26" i="8"/>
  <c r="D29" i="8"/>
  <c r="D21" i="8"/>
  <c r="E46" i="3"/>
  <c r="H46" i="3" s="1"/>
  <c r="E29" i="8" s="1"/>
  <c r="C30" i="6" s="1"/>
  <c r="E42" i="3"/>
  <c r="H42" i="3" s="1"/>
  <c r="E25" i="8" s="1"/>
  <c r="C26" i="6" s="1"/>
  <c r="E38" i="3"/>
  <c r="H38" i="3" s="1"/>
  <c r="E21" i="8" s="1"/>
  <c r="C22" i="6" s="1"/>
  <c r="F9" i="2"/>
  <c r="C23" i="3" s="1"/>
  <c r="B8" i="8" s="1"/>
  <c r="C8" i="7" s="1"/>
  <c r="E9" i="2"/>
  <c r="C86" i="1"/>
  <c r="B7" i="2" s="1"/>
  <c r="D7" i="2"/>
  <c r="D23" i="2"/>
  <c r="D86" i="1"/>
  <c r="B23" i="2" s="1"/>
  <c r="F18" i="2"/>
  <c r="C19" i="3"/>
  <c r="B4" i="8" s="1"/>
  <c r="C3" i="7" s="1"/>
  <c r="D23" i="8"/>
  <c r="D24" i="8"/>
  <c r="E24" i="2"/>
  <c r="F25" i="2"/>
  <c r="C39" i="3" s="1"/>
  <c r="B22" i="8" s="1"/>
  <c r="C23" i="7" s="1"/>
  <c r="E37" i="3"/>
  <c r="H37" i="3" s="1"/>
  <c r="E20" i="8" s="1"/>
  <c r="C21" i="6" s="1"/>
  <c r="G46" i="3"/>
  <c r="G40" i="3"/>
  <c r="G47" i="3"/>
  <c r="G38" i="3"/>
  <c r="G43" i="3"/>
  <c r="G44" i="3"/>
  <c r="G45" i="3"/>
  <c r="G41" i="3"/>
  <c r="G42" i="3"/>
  <c r="D27" i="8"/>
  <c r="D28" i="8"/>
  <c r="F31" i="2"/>
  <c r="C45" i="3" s="1"/>
  <c r="B28" i="8" s="1"/>
  <c r="C29" i="7" s="1"/>
  <c r="E31" i="2"/>
  <c r="F6" i="2"/>
  <c r="C20" i="3" s="1"/>
  <c r="B5" i="8" s="1"/>
  <c r="C5" i="7" s="1"/>
  <c r="E6" i="2"/>
  <c r="D28" i="2"/>
  <c r="C142" i="1"/>
  <c r="B12" i="2" s="1"/>
  <c r="D12" i="2"/>
  <c r="D142" i="1"/>
  <c r="B28" i="2" s="1"/>
  <c r="E22" i="2"/>
  <c r="F22" i="2"/>
  <c r="C36" i="3" s="1"/>
  <c r="B19" i="8" s="1"/>
  <c r="C20" i="7" s="1"/>
  <c r="F43" i="3"/>
  <c r="F26" i="8"/>
  <c r="B27" i="7" s="1"/>
  <c r="F46" i="3"/>
  <c r="F37" i="3"/>
  <c r="F25" i="8"/>
  <c r="B26" i="7" s="1"/>
  <c r="F36" i="3"/>
  <c r="F19" i="8"/>
  <c r="B20" i="7" s="1"/>
  <c r="E29" i="2"/>
  <c r="F29" i="2"/>
  <c r="C43" i="3" s="1"/>
  <c r="B26" i="8" s="1"/>
  <c r="C27" i="7" s="1"/>
  <c r="D27" i="2"/>
  <c r="D11" i="2"/>
  <c r="C35" i="3"/>
  <c r="B18" i="8" s="1"/>
  <c r="C18" i="7" s="1"/>
  <c r="F34" i="2"/>
  <c r="F13" i="2"/>
  <c r="C27" i="3" s="1"/>
  <c r="B12" i="8" s="1"/>
  <c r="C12" i="7" s="1"/>
  <c r="E28" i="2" l="1"/>
  <c r="F28" i="2"/>
  <c r="C42" i="3" s="1"/>
  <c r="B25" i="8" s="1"/>
  <c r="C26" i="7" s="1"/>
  <c r="F29" i="8"/>
  <c r="B30" i="7" s="1"/>
  <c r="F45" i="3"/>
  <c r="F20" i="8"/>
  <c r="B21" i="7" s="1"/>
  <c r="F28" i="8"/>
  <c r="B29" i="7" s="1"/>
  <c r="F47" i="3"/>
  <c r="F19" i="2"/>
  <c r="F36" i="2"/>
  <c r="D13" i="3" s="1"/>
  <c r="J13" i="3" s="1"/>
  <c r="D9" i="3"/>
  <c r="J9" i="3" s="1"/>
  <c r="F7" i="2"/>
  <c r="C21" i="3" s="1"/>
  <c r="B6" i="8" s="1"/>
  <c r="C6" i="7" s="1"/>
  <c r="E7" i="2"/>
  <c r="F11" i="2"/>
  <c r="C25" i="3" s="1"/>
  <c r="B10" i="8" s="1"/>
  <c r="C10" i="7" s="1"/>
  <c r="E11" i="2"/>
  <c r="F27" i="8"/>
  <c r="B28" i="7" s="1"/>
  <c r="F44" i="3"/>
  <c r="F40" i="3"/>
  <c r="F38" i="3"/>
  <c r="F22" i="8"/>
  <c r="B23" i="7" s="1"/>
  <c r="F30" i="8"/>
  <c r="B31" i="7" s="1"/>
  <c r="F12" i="2"/>
  <c r="C26" i="3" s="1"/>
  <c r="B11" i="8" s="1"/>
  <c r="C11" i="7" s="1"/>
  <c r="E12" i="2"/>
  <c r="E23" i="2"/>
  <c r="F23" i="2"/>
  <c r="C37" i="3" s="1"/>
  <c r="B20" i="8" s="1"/>
  <c r="C21" i="7" s="1"/>
  <c r="D11" i="3"/>
  <c r="J11" i="3" s="1"/>
  <c r="F35" i="2"/>
  <c r="D12" i="3" s="1"/>
  <c r="J12" i="3" s="1"/>
  <c r="E27" i="2"/>
  <c r="F27" i="2"/>
  <c r="C41" i="3" s="1"/>
  <c r="B24" i="8" s="1"/>
  <c r="C25" i="7" s="1"/>
  <c r="F41" i="3"/>
  <c r="F21" i="8"/>
  <c r="B22" i="7" s="1"/>
  <c r="F23" i="8"/>
  <c r="B24" i="7" s="1"/>
  <c r="F42" i="3"/>
  <c r="F24" i="8"/>
  <c r="B25" i="7" s="1"/>
  <c r="D10" i="3" l="1"/>
  <c r="J10" i="3" s="1"/>
  <c r="F37" i="2"/>
  <c r="D14" i="3" s="1"/>
  <c r="J14" i="3" s="1"/>
</calcChain>
</file>

<file path=xl/comments1.xml><?xml version="1.0" encoding="utf-8"?>
<comments xmlns="http://schemas.openxmlformats.org/spreadsheetml/2006/main">
  <authors>
    <author>Michael</author>
  </authors>
  <commentList>
    <comment ref="C66" authorId="0">
      <text>
        <r>
          <rPr>
            <sz val="9"/>
            <color indexed="81"/>
            <rFont val="Tahoma"/>
            <family val="2"/>
          </rPr>
          <t>If showing INC - requires data inall the dark yellow, green &amp; orange fields and NOT in the grey fields</t>
        </r>
      </text>
    </comment>
    <comment ref="D66" authorId="0">
      <text>
        <r>
          <rPr>
            <sz val="9"/>
            <color indexed="81"/>
            <rFont val="Tahoma"/>
            <family val="2"/>
          </rPr>
          <t>If showing INC - requires data inall the dark yellow, green &amp; orange fields and NOT in the grey fields</t>
        </r>
      </text>
    </comment>
    <comment ref="C76" authorId="0">
      <text>
        <r>
          <rPr>
            <sz val="9"/>
            <color indexed="81"/>
            <rFont val="Tahoma"/>
            <family val="2"/>
          </rPr>
          <t>If showing INC - requires data inall the dark yellow, green &amp; orange fields and NOT in the grey fields</t>
        </r>
      </text>
    </comment>
    <comment ref="D76" authorId="0">
      <text>
        <r>
          <rPr>
            <sz val="9"/>
            <color indexed="81"/>
            <rFont val="Tahoma"/>
            <family val="2"/>
          </rPr>
          <t>If showing INC - requires data inall the dark yellow, green &amp; orange fields and NOT in the grey fields</t>
        </r>
      </text>
    </comment>
    <comment ref="C86" authorId="0">
      <text>
        <r>
          <rPr>
            <sz val="9"/>
            <color indexed="81"/>
            <rFont val="Tahoma"/>
            <family val="2"/>
          </rPr>
          <t>If showing INC - requires data inall the dark yellow, green &amp; orange fields and NOT in the grey fields</t>
        </r>
      </text>
    </comment>
    <comment ref="D86" authorId="0">
      <text>
        <r>
          <rPr>
            <sz val="9"/>
            <color indexed="81"/>
            <rFont val="Tahoma"/>
            <family val="2"/>
          </rPr>
          <t>If showing INC - requires data inall the dark yellow, green &amp; orange fields and NOT in the grey fields</t>
        </r>
      </text>
    </comment>
    <comment ref="C97" authorId="0">
      <text>
        <r>
          <rPr>
            <sz val="9"/>
            <color indexed="81"/>
            <rFont val="Tahoma"/>
            <family val="2"/>
          </rPr>
          <t>If showing INC - requires data inall the dark yellow, green &amp; orange fields and NOT in the grey fields</t>
        </r>
      </text>
    </comment>
    <comment ref="D97" authorId="0">
      <text>
        <r>
          <rPr>
            <sz val="9"/>
            <color indexed="81"/>
            <rFont val="Tahoma"/>
            <family val="2"/>
          </rPr>
          <t>If showing INC - requires data inall the dark yellow, green &amp; orange fields and NOT in the grey fields</t>
        </r>
      </text>
    </comment>
    <comment ref="C105" authorId="0">
      <text>
        <r>
          <rPr>
            <sz val="9"/>
            <color indexed="81"/>
            <rFont val="Tahoma"/>
            <family val="2"/>
          </rPr>
          <t>If showing INC - requires data inall the dark yellow, green &amp; orange fields and NOT in the grey fields</t>
        </r>
      </text>
    </comment>
    <comment ref="D105" authorId="0">
      <text>
        <r>
          <rPr>
            <sz val="9"/>
            <color indexed="81"/>
            <rFont val="Tahoma"/>
            <family val="2"/>
          </rPr>
          <t>If showing INC - requires data inall the dark yellow, green &amp; orange fields and NOT in the grey fields</t>
        </r>
      </text>
    </comment>
    <comment ref="C116" authorId="0">
      <text>
        <r>
          <rPr>
            <sz val="9"/>
            <color indexed="81"/>
            <rFont val="Tahoma"/>
            <family val="2"/>
          </rPr>
          <t>If showing INC - requires data inall the dark yellow, green &amp; orange fields and NOT in the grey fields</t>
        </r>
      </text>
    </comment>
    <comment ref="D116" authorId="0">
      <text>
        <r>
          <rPr>
            <sz val="9"/>
            <color indexed="81"/>
            <rFont val="Tahoma"/>
            <family val="2"/>
          </rPr>
          <t>If showing INC - requires data inall the dark yellow, green &amp; orange fields and NOT in the grey fields</t>
        </r>
      </text>
    </comment>
    <comment ref="C131" authorId="0">
      <text>
        <r>
          <rPr>
            <sz val="9"/>
            <color indexed="81"/>
            <rFont val="Tahoma"/>
            <family val="2"/>
          </rPr>
          <t>If showing INC - requires data inall the dark yellow, green &amp; orange fields and NOT in the grey fields</t>
        </r>
      </text>
    </comment>
    <comment ref="D131" authorId="0">
      <text>
        <r>
          <rPr>
            <sz val="9"/>
            <color indexed="81"/>
            <rFont val="Tahoma"/>
            <family val="2"/>
          </rPr>
          <t>If showing INC - requires data inall the dark yellow, green &amp; orange fields and NOT in the grey fields</t>
        </r>
      </text>
    </comment>
    <comment ref="C142" authorId="0">
      <text>
        <r>
          <rPr>
            <sz val="9"/>
            <color indexed="81"/>
            <rFont val="Tahoma"/>
            <family val="2"/>
          </rPr>
          <t>If showing INC - requires data inall the dark yellow, green &amp; orange fields and NOT in the grey fields</t>
        </r>
      </text>
    </comment>
    <comment ref="D142" authorId="0">
      <text>
        <r>
          <rPr>
            <sz val="9"/>
            <color indexed="81"/>
            <rFont val="Tahoma"/>
            <family val="2"/>
          </rPr>
          <t>If showing INC - requires data inall the dark yellow, green &amp; orange fields and NOT in the grey fields</t>
        </r>
      </text>
    </comment>
    <comment ref="C149" authorId="0">
      <text>
        <r>
          <rPr>
            <sz val="9"/>
            <color indexed="81"/>
            <rFont val="Tahoma"/>
            <family val="2"/>
          </rPr>
          <t>If showing INC - requires data inall the dark yellow, green &amp; orange fields and NOT in the grey fields</t>
        </r>
      </text>
    </comment>
    <comment ref="D149" authorId="0">
      <text>
        <r>
          <rPr>
            <sz val="9"/>
            <color indexed="81"/>
            <rFont val="Tahoma"/>
            <family val="2"/>
          </rPr>
          <t>If showing INC - requires data inall the dark yellow, green &amp; orange fields and NOT in the grey fields</t>
        </r>
      </text>
    </comment>
    <comment ref="C160" authorId="0">
      <text>
        <r>
          <rPr>
            <sz val="9"/>
            <color indexed="81"/>
            <rFont val="Tahoma"/>
            <family val="2"/>
          </rPr>
          <t>If showing INC - requires data inall the dark yellow, green &amp; orange fields and NOT in the grey fields</t>
        </r>
      </text>
    </comment>
    <comment ref="D160" authorId="0">
      <text>
        <r>
          <rPr>
            <sz val="9"/>
            <color indexed="81"/>
            <rFont val="Tahoma"/>
            <family val="2"/>
          </rPr>
          <t>If showing INC - requires data inall the dark yellow, green &amp; orange fields and NOT in the grey fields</t>
        </r>
      </text>
    </comment>
    <comment ref="D176" authorId="0">
      <text>
        <r>
          <rPr>
            <sz val="9"/>
            <color indexed="81"/>
            <rFont val="Tahoma"/>
            <family val="2"/>
          </rPr>
          <t>If showing INC - requires data inall the dark yellow, green &amp; orange fields and NOT in the grey fields</t>
        </r>
      </text>
    </comment>
    <comment ref="C187" authorId="0">
      <text>
        <r>
          <rPr>
            <sz val="9"/>
            <color indexed="81"/>
            <rFont val="Tahoma"/>
            <family val="2"/>
          </rPr>
          <t>If showing INC - requires data inall the dark yellow, green &amp; orange fields and NOT in the grey fields</t>
        </r>
      </text>
    </comment>
    <comment ref="D187" authorId="0">
      <text>
        <r>
          <rPr>
            <sz val="9"/>
            <color indexed="81"/>
            <rFont val="Tahoma"/>
            <family val="2"/>
          </rPr>
          <t>If showing INC - requires data inall the dark yellow, green &amp; orange fields and NOT in the grey fields</t>
        </r>
      </text>
    </comment>
    <comment ref="C209" authorId="0">
      <text>
        <r>
          <rPr>
            <sz val="9"/>
            <color indexed="81"/>
            <rFont val="Tahoma"/>
            <family val="2"/>
          </rPr>
          <t>If showing INC - requires data inall the dark yellow, green &amp; orange fields and NOT in the grey fields</t>
        </r>
      </text>
    </comment>
    <comment ref="D209" authorId="0">
      <text>
        <r>
          <rPr>
            <sz val="9"/>
            <color indexed="81"/>
            <rFont val="Tahoma"/>
            <family val="2"/>
          </rPr>
          <t>If showing INC - requires data inall the dark yellow, green &amp; orange fields and NOT in the grey fields</t>
        </r>
      </text>
    </comment>
  </commentList>
</comments>
</file>

<file path=xl/sharedStrings.xml><?xml version="1.0" encoding="utf-8"?>
<sst xmlns="http://schemas.openxmlformats.org/spreadsheetml/2006/main" count="1257" uniqueCount="361">
  <si>
    <t>Paediatric Care and Needs Scale 2</t>
  </si>
  <si>
    <t>Instructions:</t>
  </si>
  <si>
    <t xml:space="preserve">This questionnaire focuses on a range of activities children perform every day.  For each activity please indicate: </t>
  </si>
  <si>
    <t>AND/OR</t>
  </si>
  <si>
    <t>1 = “some” or</t>
  </si>
  <si>
    <t xml:space="preserve">2 = “a lot” </t>
  </si>
  <si>
    <t>These supports may be provided by you the parent/caregiver, a family member, a teacher, an external service or other. Each rating is made according to how things are for your child now.</t>
  </si>
  <si>
    <r>
      <t xml:space="preserve">ii.  </t>
    </r>
    <r>
      <rPr>
        <sz val="10"/>
        <color theme="1"/>
        <rFont val="Franklin Gothic Book"/>
        <family val="2"/>
      </rPr>
      <t>Supervision - verbal prompts or indirect supervision</t>
    </r>
  </si>
  <si>
    <t>i. Physical assistance – someone to do the activity for them, hands-on assistance, help with set-up;</t>
  </si>
  <si>
    <r>
      <t>(1)</t>
    </r>
    <r>
      <rPr>
        <sz val="10"/>
        <color theme="1"/>
        <rFont val="Times New Roman"/>
        <family val="1"/>
      </rPr>
      <t xml:space="preserve">   </t>
    </r>
    <r>
      <rPr>
        <sz val="10"/>
        <color theme="1"/>
        <rFont val="Franklin Gothic Book"/>
        <family val="2"/>
      </rPr>
      <t>Whether your child requires:</t>
    </r>
  </si>
  <si>
    <t xml:space="preserve"> 0 = “none”</t>
  </si>
  <si>
    <t>Influence of other Factors on Item Score</t>
  </si>
  <si>
    <t>In the column “Other influences” record the presence of factors pertinent to any item that are not resultant from the child’s ABI using the following abbreviations:</t>
  </si>
  <si>
    <t>C=cultural beliefs or habits</t>
  </si>
  <si>
    <t>N=non-ABI factors such as fractures, spinal cord injury occurring concurrently to the ABI</t>
  </si>
  <si>
    <t>Pre=pre-existing health, medical, learning or developmental problems</t>
  </si>
  <si>
    <t>O=other influences, e.g. medical conditions occurring since the ABI.</t>
  </si>
  <si>
    <t>GCS/PTA/Severity (if known/applicable)</t>
  </si>
  <si>
    <t xml:space="preserve">Informant Type: </t>
  </si>
  <si>
    <t>Scoring instructions for clinicians</t>
  </si>
  <si>
    <t>Comments</t>
  </si>
  <si>
    <t>PA</t>
  </si>
  <si>
    <t>S</t>
  </si>
  <si>
    <t>Current Examiner's name:</t>
  </si>
  <si>
    <t>Have you attended PCANS Training?</t>
  </si>
  <si>
    <t>A</t>
  </si>
  <si>
    <t>Other  influ.</t>
  </si>
  <si>
    <t>C</t>
  </si>
  <si>
    <t>Does your child require support (physical assistance or supervision) for the following?</t>
  </si>
  <si>
    <t>2. Nasogastric/PEG feeding *</t>
  </si>
  <si>
    <t>3. Bed mobility for those who lie still *</t>
  </si>
  <si>
    <t>6. Communicating basic needs due to language impairments</t>
  </si>
  <si>
    <t>8. Transfers/indoor mobility</t>
  </si>
  <si>
    <t>IND</t>
  </si>
  <si>
    <t>9. Continence: bladder and bowel during day</t>
  </si>
  <si>
    <t>EM</t>
  </si>
  <si>
    <t>10. Continence: bladder and bowel during night</t>
  </si>
  <si>
    <t xml:space="preserve">11. Toileting (includes hygiene and clothes management) </t>
  </si>
  <si>
    <t>12. Washing face/hands</t>
  </si>
  <si>
    <t xml:space="preserve">13. Brushing or combing hair </t>
  </si>
  <si>
    <t>14. Cleaning/brushing teeth</t>
  </si>
  <si>
    <t>NE</t>
  </si>
  <si>
    <t>15. Period management, shaving (if appropriate)</t>
  </si>
  <si>
    <t>Total raw score: Domain II. Personal Hygiene</t>
  </si>
  <si>
    <t xml:space="preserve">16. Simple dressing and undressing including doing fasteners (e.g. buttons and zips) </t>
  </si>
  <si>
    <t>17. Dressing to suit the occasion</t>
  </si>
  <si>
    <t>18. Washing self in bath/shower</t>
  </si>
  <si>
    <t>19. Putting on socks and shoes including fasteners (e.g. shoelaces)</t>
  </si>
  <si>
    <t>20. Washing hair</t>
  </si>
  <si>
    <t>21. Forethought to ensure bath/shower safety (e.g. water temperature)</t>
  </si>
  <si>
    <t xml:space="preserve">22. Dressing to suit the weather </t>
  </si>
  <si>
    <t>Total raw score: Domain III. Bathing/dressing</t>
  </si>
  <si>
    <t xml:space="preserve">23. Using cups </t>
  </si>
  <si>
    <t>24. Preparing simple snacks (no cooking or mixing involved)</t>
  </si>
  <si>
    <t>25. Using cutlery</t>
  </si>
  <si>
    <t>26. Using jugs/carton/bottles (including when full/heavy)</t>
  </si>
  <si>
    <t>27. Using microwave/simple heating up of food</t>
  </si>
  <si>
    <t>28. Setting table, clearing table</t>
  </si>
  <si>
    <t>29. Cooking simple foods</t>
  </si>
  <si>
    <t>30. Preparing and cooking a hot meal</t>
  </si>
  <si>
    <t>Total raw score: Domain IV. Food preparation activities</t>
  </si>
  <si>
    <t>31. Simple shopping  (school canteen)</t>
  </si>
  <si>
    <t xml:space="preserve">32. Shopping at local shops </t>
  </si>
  <si>
    <t>33. Shopping with a prepared shopping list</t>
  </si>
  <si>
    <t>34. Buying ingredients for preparing main meal</t>
  </si>
  <si>
    <t xml:space="preserve">35. Generating and using a shopping list </t>
  </si>
  <si>
    <t>Total raw score: Domain V. Shopping</t>
  </si>
  <si>
    <t>Does your child require support (physical assistance or supervision for the following)?</t>
  </si>
  <si>
    <t>36. Placing clothes in laundry basket, putting clothes away in cupboard/drawers</t>
  </si>
  <si>
    <t>37. Keeping tidy main living areas of home (their own belongings, toys)</t>
  </si>
  <si>
    <t>38. Tidying and cleaning own bedroom</t>
  </si>
  <si>
    <t xml:space="preserve">39. Making own bed </t>
  </si>
  <si>
    <t>40. Doing regular chores for which they are responsible (e.g. taking out garbage)</t>
  </si>
  <si>
    <t>41. Washing up dishes</t>
  </si>
  <si>
    <t>Total raw score: Domain VI. Home activities</t>
  </si>
  <si>
    <t>42. Independently seeking adult support and guidance when needed</t>
  </si>
  <si>
    <t>43. Following rules and safety precautions at school and in the community</t>
  </si>
  <si>
    <t>44. Following safety precautions at home</t>
  </si>
  <si>
    <t>45. Responding to novel/emergency situations</t>
  </si>
  <si>
    <t>46. Dealing with vulnerability risks (e.g. opening front door to strangers &amp; letting them in)</t>
  </si>
  <si>
    <t>47. Using the internet safely (including understanding privacy issues, restricted sites)</t>
  </si>
  <si>
    <t>48. Responsible behaviour regarding drugs, alcohol or sex</t>
  </si>
  <si>
    <t>49. Understanding and managing sexually transmitted diseases</t>
  </si>
  <si>
    <t>50. Able to use own (regular) medications</t>
  </si>
  <si>
    <t>51. Making and keeping health/medical appointments</t>
  </si>
  <si>
    <t>Total raw score: Domain VII. Health, safety and medication use</t>
  </si>
  <si>
    <t>52. Counting change accurately</t>
  </si>
  <si>
    <t>53. Saving for at least one major purchase</t>
  </si>
  <si>
    <t xml:space="preserve">54. Earning pocket money </t>
  </si>
  <si>
    <t>55. Understanding concept of repaying loans from own pocket money</t>
  </si>
  <si>
    <t>56. Having simple job such as paper round or delivering pamphlets (usually no money exchange involved)</t>
  </si>
  <si>
    <t xml:space="preserve">57. Babysitting and/or looking after younger siblings </t>
  </si>
  <si>
    <t xml:space="preserve">58. Accessing a bank account </t>
  </si>
  <si>
    <t>59. Responsibly using own bank account (e.g. EFTPOS, ATM, internet banking)</t>
  </si>
  <si>
    <t>Total raw score: Domain VIII. Money management</t>
  </si>
  <si>
    <t>60. Simple use of everyday equipment (e.g. simple use of TV, video, DVD, computer [including computer games], simple email/mobile use)</t>
  </si>
  <si>
    <t>61. Simple telephone use including answering phone calls at home (e.g. getting the right person for the call and taking messages)</t>
  </si>
  <si>
    <t>62. Dialling emergency numbers (understands concept)</t>
  </si>
  <si>
    <t>63. Using home phone routinely and appropriately (e.g. including making and answering calls, understanding about cost of calls)</t>
  </si>
  <si>
    <t>Total raw score: Domain IX. Everyday devices</t>
  </si>
  <si>
    <t>64. Getting in and out of the car</t>
  </si>
  <si>
    <t>65. Getting around in outside areas of the home, e.g. in the driveway, up and down the stairs</t>
  </si>
  <si>
    <t xml:space="preserve">66. Fastening seat belts </t>
  </si>
  <si>
    <t>67. Road crossing (adequate understanding/judging of speed and time of approaching vehicles)</t>
  </si>
  <si>
    <t>68. Getting on and off bus</t>
  </si>
  <si>
    <t>69. Getting on and off train or tram</t>
  </si>
  <si>
    <t xml:space="preserve">70. Catching public transport to school and familiar places </t>
  </si>
  <si>
    <t>71. Using public transport to get to unfamiliar places/complicated destinations</t>
  </si>
  <si>
    <t>Total raw score: Domain X. Transport and outdoor surfaces</t>
  </si>
  <si>
    <t>PA not scored for Interpersonal Relationships domain</t>
  </si>
  <si>
    <t>72. Having age-appropriate behaviour in the classroom</t>
  </si>
  <si>
    <t>73. Having age-appropriate behaviour at home</t>
  </si>
  <si>
    <t xml:space="preserve">74. Forming friendships: Having a friend/s for 1 week to 1 term </t>
  </si>
  <si>
    <t xml:space="preserve">75. Interacting appropriately with younger children </t>
  </si>
  <si>
    <t>76. Maintaining friendships: Having established friend/s (i.e. for more than a year)</t>
  </si>
  <si>
    <t>77. Having appropriate manners in public</t>
  </si>
  <si>
    <t>78. Other centredness: Reading situation/non-verbal cues from others (e.g. knows when to stop annoying behaviour)</t>
  </si>
  <si>
    <t xml:space="preserve">79. Interacting appropriately within peer group </t>
  </si>
  <si>
    <t xml:space="preserve">80. Having appropriate impulse control while playing </t>
  </si>
  <si>
    <t>81. Conversation appropriateness: Turn-taking in conversations (not too talkative/quiet)</t>
  </si>
  <si>
    <t>82. Monitoring own behaviour when interacting with others in public</t>
  </si>
  <si>
    <t>83. Tactfulness and sensitivity (e.g. not making statements that may embarrass or offend others)</t>
  </si>
  <si>
    <t>84. Having appropriate intimate interactions with peers</t>
  </si>
  <si>
    <t xml:space="preserve">Total raw score: Domain XI. Interpersonal relationships </t>
  </si>
  <si>
    <t>85. Initiating play and being cooperative in small groups (two or three children)</t>
  </si>
  <si>
    <t>86. Turn-taking while playing in large groups (four or more children)</t>
  </si>
  <si>
    <t xml:space="preserve">87. Playing alone (includes initiating, planning and maintaining play) </t>
  </si>
  <si>
    <t>88. Simple use of the internet (e.g. pre-selected sites)</t>
  </si>
  <si>
    <t xml:space="preserve">89. Having a hobby or interest </t>
  </si>
  <si>
    <t>90. Participating in non-school activities (e.g. sports)</t>
  </si>
  <si>
    <t>91. Time management and planning for recreational/school projects</t>
  </si>
  <si>
    <t>92. Practical organising of recreational activities for a group of friends including use of timetables (e.g. going to the movies)</t>
  </si>
  <si>
    <t>Total raw score: Domain XII. Leisure, recreation and play</t>
  </si>
  <si>
    <r>
      <t xml:space="preserve">Domain XIII. </t>
    </r>
    <r>
      <rPr>
        <b/>
        <u/>
        <sz val="10"/>
        <color theme="1"/>
        <rFont val="Franklin Gothic Book"/>
        <family val="2"/>
      </rPr>
      <t>School:</t>
    </r>
  </si>
  <si>
    <t>93. Paying attention for at least 15 minutes during class</t>
  </si>
  <si>
    <t xml:space="preserve">94. Writing short notes </t>
  </si>
  <si>
    <t xml:space="preserve">95. Understanding written notes </t>
  </si>
  <si>
    <t>97. Responding to multi-step instructions – at least 2-3 components</t>
  </si>
  <si>
    <t>98. Packing school bag appropriately (e.g. lunch, books, sports gear)</t>
  </si>
  <si>
    <t>99. Telling the time</t>
  </si>
  <si>
    <t>100. Getting to school on time</t>
  </si>
  <si>
    <t xml:space="preserve">101. Working appropriately at school tasks (e.g. not becoming discouraged/quitting, stays on task) </t>
  </si>
  <si>
    <t xml:space="preserve">102. Completing homework </t>
  </si>
  <si>
    <t>103. Following school timetable (if appropriate)</t>
  </si>
  <si>
    <t>104. Using calendar/desk diary</t>
  </si>
  <si>
    <t>105. Filling out application form or writing a formal/application letter</t>
  </si>
  <si>
    <t>Total raw score: Domain XIII. School</t>
  </si>
  <si>
    <t xml:space="preserve">Does your child require supports in any areas that have not been covered by this questionnaire? </t>
  </si>
  <si>
    <t xml:space="preserve">Please specify: </t>
  </si>
  <si>
    <t xml:space="preserve">EXPLAIN ANY SUCH FACTORS FOR THIS CHILD   </t>
  </si>
  <si>
    <r>
      <t xml:space="preserve">Domain IV. </t>
    </r>
    <r>
      <rPr>
        <b/>
        <u/>
        <sz val="10"/>
        <color theme="1"/>
        <rFont val="Franklin Gothic Book"/>
        <family val="2"/>
      </rPr>
      <t>Food preparation activities</t>
    </r>
    <r>
      <rPr>
        <b/>
        <sz val="10"/>
        <color theme="1"/>
        <rFont val="Franklin Gothic Book"/>
        <family val="2"/>
      </rPr>
      <t>: Does your child require support (physical assistance or supervision) for the following?</t>
    </r>
  </si>
  <si>
    <r>
      <t xml:space="preserve">Domain VII. </t>
    </r>
    <r>
      <rPr>
        <b/>
        <u/>
        <sz val="10"/>
        <color theme="1"/>
        <rFont val="Franklin Gothic Book"/>
        <family val="2"/>
      </rPr>
      <t>Health, safety and medication use</t>
    </r>
  </si>
  <si>
    <t>Column 1</t>
  </si>
  <si>
    <t>Column 2</t>
  </si>
  <si>
    <t>Column 3</t>
  </si>
  <si>
    <t>Column 4</t>
  </si>
  <si>
    <t>Column 5</t>
  </si>
  <si>
    <t>Domain</t>
  </si>
  <si>
    <t>1.  Physical Assistance</t>
  </si>
  <si>
    <t xml:space="preserve">I: High level </t>
  </si>
  <si>
    <t>II: Personal hygiene</t>
  </si>
  <si>
    <t>III: Bathing / dressing</t>
  </si>
  <si>
    <t>IV: Food preparation</t>
  </si>
  <si>
    <t>V: Shopping</t>
  </si>
  <si>
    <t>VI: Home activities</t>
  </si>
  <si>
    <t>VII: Health, safety &amp; meds</t>
  </si>
  <si>
    <t>VIII: Money management</t>
  </si>
  <si>
    <t>IX: Everyday devices</t>
  </si>
  <si>
    <t>X: Transport &amp; outdoors</t>
  </si>
  <si>
    <t>XI: Relationships</t>
  </si>
  <si>
    <t>Not scored</t>
  </si>
  <si>
    <t>XII: Leisure, rec &amp; play</t>
  </si>
  <si>
    <t>XIII: School</t>
  </si>
  <si>
    <t>(A)</t>
  </si>
  <si>
    <r>
      <t>(B)</t>
    </r>
    <r>
      <rPr>
        <sz val="10"/>
        <color theme="1"/>
        <rFont val="Franklin Gothic Book"/>
        <family val="2"/>
      </rPr>
      <t xml:space="preserve">       </t>
    </r>
  </si>
  <si>
    <t>2. Supervision</t>
  </si>
  <si>
    <t>(D)</t>
  </si>
  <si>
    <t>(E)</t>
  </si>
  <si>
    <t>(F)</t>
  </si>
  <si>
    <t>NOTE: All calculations correct to 2 decimal places</t>
  </si>
  <si>
    <t>* Refer to PCANS-2 Summary Score Forms for child’s age</t>
  </si>
  <si>
    <t>Date of assessment:</t>
  </si>
  <si>
    <t>School year:</t>
  </si>
  <si>
    <t>Summary Score Interpretation</t>
  </si>
  <si>
    <t>Score</t>
  </si>
  <si>
    <t>Score reference</t>
  </si>
  <si>
    <t>Child’s score</t>
  </si>
  <si>
    <t>Age SD</t>
  </si>
  <si>
    <t>Score 2 SD above age mean</t>
  </si>
  <si>
    <t>Intensity of support: Physical assistance</t>
  </si>
  <si>
    <t>Extent of support: Physical assistance</t>
  </si>
  <si>
    <t>B</t>
  </si>
  <si>
    <t>Intensity of support: Supervision</t>
  </si>
  <si>
    <t>Extent of support: Supervision</t>
  </si>
  <si>
    <t>D</t>
  </si>
  <si>
    <t>Overall intensity of support</t>
  </si>
  <si>
    <t>E</t>
  </si>
  <si>
    <t>Overall extent of support</t>
  </si>
  <si>
    <t>F</t>
  </si>
  <si>
    <r>
      <t>Domain Score Interpretation</t>
    </r>
    <r>
      <rPr>
        <sz val="14"/>
        <color theme="1"/>
        <rFont val="Franklin Gothic Book"/>
        <family val="2"/>
      </rPr>
      <t xml:space="preserve">  </t>
    </r>
    <r>
      <rPr>
        <sz val="11"/>
        <color theme="1"/>
        <rFont val="Franklin Gothic Book"/>
        <family val="2"/>
      </rPr>
      <t>(maximum score =2)</t>
    </r>
  </si>
  <si>
    <t>PHYSICAL ASSISTANCE (PA)</t>
  </si>
  <si>
    <t>SUPERVISION</t>
  </si>
  <si>
    <t>Child’s PA score</t>
  </si>
  <si>
    <t>Age mean</t>
  </si>
  <si>
    <t>Max score of norms for age</t>
  </si>
  <si>
    <t>Child’s Super-vision score</t>
  </si>
  <si>
    <t>High level needs</t>
  </si>
  <si>
    <t>Personal hygiene</t>
  </si>
  <si>
    <t>Food preparation activities</t>
  </si>
  <si>
    <t>Shopping</t>
  </si>
  <si>
    <t>Home activities</t>
  </si>
  <si>
    <t>Health, safety and medication use</t>
  </si>
  <si>
    <t>Money management</t>
  </si>
  <si>
    <t>Everyday devices</t>
  </si>
  <si>
    <t>Transport and outdoor surfaces</t>
  </si>
  <si>
    <t>Interpersonal relationships</t>
  </si>
  <si>
    <t>N/A</t>
  </si>
  <si>
    <t>School</t>
  </si>
  <si>
    <t>Notes</t>
  </si>
  <si>
    <t>Bathing/dressing</t>
  </si>
  <si>
    <t>Date of Interview:</t>
  </si>
  <si>
    <r>
      <t xml:space="preserve">Raw score </t>
    </r>
    <r>
      <rPr>
        <sz val="10"/>
        <color theme="1"/>
        <rFont val="Franklin Gothic Book"/>
        <family val="2"/>
      </rPr>
      <t>(transfer from record form)</t>
    </r>
  </si>
  <si>
    <t xml:space="preserve">(C) </t>
  </si>
  <si>
    <r>
      <t xml:space="preserve">Extent </t>
    </r>
    <r>
      <rPr>
        <sz val="9"/>
        <color theme="1"/>
        <rFont val="Franklin Gothic Book"/>
        <family val="2"/>
      </rPr>
      <t xml:space="preserve">of support needs for </t>
    </r>
    <r>
      <rPr>
        <b/>
        <sz val="9"/>
        <color theme="1"/>
        <rFont val="Franklin Gothic Book"/>
        <family val="2"/>
      </rPr>
      <t>Physical Assistance</t>
    </r>
    <r>
      <rPr>
        <sz val="9"/>
        <color theme="1"/>
        <rFont val="Franklin Gothic Book"/>
        <family val="2"/>
      </rPr>
      <t xml:space="preserve"> score  [mean of: Intensity total (A) ÷ number of domains (n=12)]  (possible score range 0-2)</t>
    </r>
  </si>
  <si>
    <r>
      <t>Intensity</t>
    </r>
    <r>
      <rPr>
        <sz val="9"/>
        <color theme="1"/>
        <rFont val="Franklin Gothic Book"/>
        <family val="2"/>
      </rPr>
      <t xml:space="preserve"> of support needs  for </t>
    </r>
    <r>
      <rPr>
        <b/>
        <sz val="9"/>
        <color theme="1"/>
        <rFont val="Franklin Gothic Book"/>
        <family val="2"/>
      </rPr>
      <t>Physical Assistance</t>
    </r>
    <r>
      <rPr>
        <sz val="9"/>
        <color theme="1"/>
        <rFont val="Franklin Gothic Book"/>
        <family val="2"/>
      </rPr>
      <t xml:space="preserve"> score (sum of scores in Column 5; possible score range 0-24)</t>
    </r>
  </si>
  <si>
    <r>
      <t>Overall Extent</t>
    </r>
    <r>
      <rPr>
        <b/>
        <sz val="9"/>
        <color theme="1"/>
        <rFont val="Franklin Gothic Book"/>
        <family val="2"/>
      </rPr>
      <t xml:space="preserve"> </t>
    </r>
    <r>
      <rPr>
        <sz val="9"/>
        <color theme="1"/>
        <rFont val="Franklin Gothic Book"/>
        <family val="2"/>
      </rPr>
      <t xml:space="preserve">of support needs for </t>
    </r>
    <r>
      <rPr>
        <b/>
        <sz val="9"/>
        <color theme="1"/>
        <rFont val="Franklin Gothic Book"/>
        <family val="2"/>
      </rPr>
      <t>Physical Assistance</t>
    </r>
    <r>
      <rPr>
        <sz val="9"/>
        <color theme="1"/>
        <rFont val="Franklin Gothic Book"/>
        <family val="2"/>
      </rPr>
      <t xml:space="preserve"> and </t>
    </r>
    <r>
      <rPr>
        <b/>
        <sz val="9"/>
        <color theme="1"/>
        <rFont val="Franklin Gothic Book"/>
        <family val="2"/>
      </rPr>
      <t xml:space="preserve">Supervision score   (B + D) ÷ 2 </t>
    </r>
    <r>
      <rPr>
        <sz val="9"/>
        <color theme="1"/>
        <rFont val="Franklin Gothic Book"/>
        <family val="2"/>
      </rPr>
      <t>(possible score range 0-2)</t>
    </r>
    <r>
      <rPr>
        <b/>
        <sz val="9"/>
        <color theme="1"/>
        <rFont val="Franklin Gothic Book"/>
        <family val="2"/>
      </rPr>
      <t xml:space="preserve"> </t>
    </r>
  </si>
  <si>
    <r>
      <t>Intensity</t>
    </r>
    <r>
      <rPr>
        <sz val="9"/>
        <color theme="1"/>
        <rFont val="Franklin Gothic Book"/>
        <family val="2"/>
      </rPr>
      <t xml:space="preserve"> of support needs  for </t>
    </r>
    <r>
      <rPr>
        <b/>
        <sz val="9"/>
        <color theme="1"/>
        <rFont val="Franklin Gothic Book"/>
        <family val="2"/>
      </rPr>
      <t>Supervision</t>
    </r>
    <r>
      <rPr>
        <sz val="9"/>
        <color theme="1"/>
        <rFont val="Franklin Gothic Book"/>
        <family val="2"/>
      </rPr>
      <t xml:space="preserve"> score</t>
    </r>
    <r>
      <rPr>
        <sz val="8"/>
        <color theme="1"/>
        <rFont val="Franklin Gothic Book"/>
        <family val="2"/>
      </rPr>
      <t xml:space="preserve"> (sum of scores in Column 5; possible score range 0-26)</t>
    </r>
  </si>
  <si>
    <r>
      <t>Extent</t>
    </r>
    <r>
      <rPr>
        <b/>
        <sz val="9"/>
        <color theme="1"/>
        <rFont val="Franklin Gothic Book"/>
        <family val="2"/>
      </rPr>
      <t xml:space="preserve"> </t>
    </r>
    <r>
      <rPr>
        <sz val="9"/>
        <color theme="1"/>
        <rFont val="Franklin Gothic Book"/>
        <family val="2"/>
      </rPr>
      <t xml:space="preserve">of support needs for </t>
    </r>
    <r>
      <rPr>
        <b/>
        <sz val="9"/>
        <color theme="1"/>
        <rFont val="Franklin Gothic Book"/>
        <family val="2"/>
      </rPr>
      <t xml:space="preserve">Supervision score </t>
    </r>
    <r>
      <rPr>
        <sz val="9"/>
        <color theme="1"/>
        <rFont val="Franklin Gothic Book"/>
        <family val="2"/>
      </rPr>
      <t xml:space="preserve">[mean of: Intensity total (C) ÷ number of domains (n=13)] </t>
    </r>
    <r>
      <rPr>
        <sz val="8"/>
        <color theme="1"/>
        <rFont val="Franklin Gothic Book"/>
        <family val="2"/>
      </rPr>
      <t>(possible score range 0-2)</t>
    </r>
  </si>
  <si>
    <t>I</t>
  </si>
  <si>
    <t>II</t>
  </si>
  <si>
    <t>Leisure, rec and play</t>
  </si>
  <si>
    <t>Max possible score</t>
  </si>
  <si>
    <t>Max score of norms for age group</t>
  </si>
  <si>
    <t>Yes</t>
  </si>
  <si>
    <r>
      <t xml:space="preserve">Domain VI. </t>
    </r>
    <r>
      <rPr>
        <b/>
        <u/>
        <sz val="10"/>
        <color theme="1"/>
        <rFont val="Franklin Gothic Book"/>
        <family val="2"/>
      </rPr>
      <t>Home activities</t>
    </r>
  </si>
  <si>
    <t>Total raw score: Domain I. High level needs</t>
  </si>
  <si>
    <t>Numer of Items scored</t>
  </si>
  <si>
    <r>
      <t xml:space="preserve">Domain Mean score </t>
    </r>
    <r>
      <rPr>
        <sz val="8"/>
        <color theme="1"/>
        <rFont val="Franklin Gothic Book"/>
        <family val="2"/>
      </rPr>
      <t xml:space="preserve">   Column 1/column 3      (Type of support needs; possible score range 0-2) to 2 decimal places</t>
    </r>
  </si>
  <si>
    <r>
      <t>Age</t>
    </r>
    <r>
      <rPr>
        <b/>
        <sz val="10"/>
        <color theme="1"/>
        <rFont val="Franklin Gothic Book"/>
        <family val="2"/>
      </rPr>
      <t xml:space="preserve"> 1x</t>
    </r>
    <r>
      <rPr>
        <b/>
        <sz val="10"/>
        <color theme="1"/>
        <rFont val="Franklin Gothic Book"/>
        <family val="2"/>
      </rPr>
      <t xml:space="preserve"> SD</t>
    </r>
  </si>
  <si>
    <t>Age Mean</t>
  </si>
  <si>
    <t>Intensity of Support: Physical assistance</t>
  </si>
  <si>
    <t>Extent of Support: Physical assistance</t>
  </si>
  <si>
    <t>Intensity of Support: Supervision</t>
  </si>
  <si>
    <t>Extent of Support: Supervision</t>
  </si>
  <si>
    <t>Maximum score of norms for age group</t>
  </si>
  <si>
    <t>Maximum possible score</t>
  </si>
  <si>
    <t>years</t>
  </si>
  <si>
    <t>months</t>
  </si>
  <si>
    <t>Client name</t>
  </si>
  <si>
    <t>Form Type</t>
  </si>
  <si>
    <t>Domain Score Interpretation</t>
  </si>
  <si>
    <t>High Level needs</t>
  </si>
  <si>
    <t>Food Preparation activities</t>
  </si>
  <si>
    <t>Home Activities</t>
  </si>
  <si>
    <t>Physical Assistance (PA)</t>
  </si>
  <si>
    <t>Supervision</t>
  </si>
  <si>
    <r>
      <t>Leisure, rec</t>
    </r>
    <r>
      <rPr>
        <b/>
        <sz val="9"/>
        <color theme="1"/>
        <rFont val="Franklin Gothic Book"/>
        <family val="2"/>
      </rPr>
      <t xml:space="preserve"> and play</t>
    </r>
  </si>
  <si>
    <t>Domain II. Personal Hygiene</t>
  </si>
  <si>
    <t>Domain III. Bathing/Dressing</t>
  </si>
  <si>
    <t>Domain IV. Food Preparation Activities</t>
  </si>
  <si>
    <t>Domain V. Shopping</t>
  </si>
  <si>
    <t>Domain VI. Home activities</t>
  </si>
  <si>
    <t>Domain VII. Health, safety and medication use</t>
  </si>
  <si>
    <t>Domain VIII. Money management</t>
  </si>
  <si>
    <t>Domain IX. Everyday Activities</t>
  </si>
  <si>
    <t>Domain X. Transport and outdoor surfaces</t>
  </si>
  <si>
    <t>Domain XI. Interpersonal relationships</t>
  </si>
  <si>
    <t>Domain XII. Leisure, recreation and play</t>
  </si>
  <si>
    <t>Domain XIII. School</t>
  </si>
  <si>
    <t>Form Description</t>
  </si>
  <si>
    <t>A 5 to 7 years</t>
  </si>
  <si>
    <t>B 8 to 11 years</t>
  </si>
  <si>
    <t>C 12 to 14 years</t>
  </si>
  <si>
    <t>D 15 years</t>
  </si>
  <si>
    <t>-</t>
  </si>
  <si>
    <t>Score SD above age mean</t>
  </si>
  <si>
    <t>Form</t>
  </si>
  <si>
    <t>No</t>
  </si>
  <si>
    <t>Dob.</t>
  </si>
  <si>
    <t>School Year</t>
  </si>
  <si>
    <t>PCANS DOMAIN SCORE INTERPRETATION FOR AGE 5</t>
  </si>
  <si>
    <t>Physical Assistance</t>
  </si>
  <si>
    <t>High Level Needs</t>
  </si>
  <si>
    <t>DOMAIN</t>
  </si>
  <si>
    <t>Peers at 2 SD</t>
  </si>
  <si>
    <t>Subjects Z Score</t>
  </si>
  <si>
    <t>AGE MEAN</t>
  </si>
  <si>
    <t>Personal Hygiene</t>
  </si>
  <si>
    <t>Food preparation</t>
  </si>
  <si>
    <t>shopping</t>
  </si>
  <si>
    <t>home activities</t>
  </si>
  <si>
    <t>Health and safety</t>
  </si>
  <si>
    <t>score @2SD</t>
  </si>
  <si>
    <t>Subject's Score</t>
  </si>
  <si>
    <t>R's Score</t>
  </si>
  <si>
    <t>age SD</t>
  </si>
  <si>
    <t>Child's Z score</t>
  </si>
  <si>
    <t>physical assistance</t>
  </si>
  <si>
    <t>Health, Safety and Medication use</t>
  </si>
  <si>
    <t>Date of last  
PCANS-2</t>
  </si>
  <si>
    <t>1
2</t>
  </si>
  <si>
    <t>7. Eating</t>
  </si>
  <si>
    <t>4. Management of wandering behaviour</t>
  </si>
  <si>
    <t>5. Management of harmful behaviour (exhibits behaviours that have the potential to cause harm to self or others)</t>
  </si>
  <si>
    <r>
      <t xml:space="preserve">Does the child </t>
    </r>
    <r>
      <rPr>
        <b/>
        <sz val="10"/>
        <color theme="1"/>
        <rFont val="Franklin Gothic Book"/>
        <family val="2"/>
      </rPr>
      <t>need</t>
    </r>
    <r>
      <rPr>
        <sz val="10"/>
        <color theme="1"/>
        <rFont val="Franklin Gothic Book"/>
        <family val="2"/>
      </rPr>
      <t xml:space="preserve"> integration support or other  informal educational support </t>
    </r>
  </si>
  <si>
    <r>
      <t xml:space="preserve">Does the child </t>
    </r>
    <r>
      <rPr>
        <b/>
        <sz val="10"/>
        <color theme="1"/>
        <rFont val="Franklin Gothic Book"/>
        <family val="2"/>
      </rPr>
      <t>receive</t>
    </r>
    <r>
      <rPr>
        <sz val="10"/>
        <color theme="1"/>
        <rFont val="Franklin Gothic Book"/>
        <family val="2"/>
      </rPr>
      <t xml:space="preserve"> integration support or other  informal educational support </t>
    </r>
  </si>
  <si>
    <t>96. Giving correct name, address and telephone number</t>
  </si>
  <si>
    <t>Can child give correct Address</t>
  </si>
  <si>
    <t>Can child give correct Name</t>
  </si>
  <si>
    <t>Can child give correct Telephone Number</t>
  </si>
  <si>
    <t>1
2
3</t>
  </si>
  <si>
    <t>1
2
3
4</t>
  </si>
  <si>
    <t>1
23</t>
  </si>
  <si>
    <t>Years</t>
  </si>
  <si>
    <t>Months</t>
  </si>
  <si>
    <t>Y</t>
  </si>
  <si>
    <t>N</t>
  </si>
  <si>
    <t>1
2
3
4
5
6</t>
  </si>
  <si>
    <t>© Tate, Soo and Wakim 2014</t>
  </si>
  <si>
    <t>III</t>
  </si>
  <si>
    <t>IV</t>
  </si>
  <si>
    <t>V</t>
  </si>
  <si>
    <t>VI</t>
  </si>
  <si>
    <t>VII</t>
  </si>
  <si>
    <t>VIII</t>
  </si>
  <si>
    <t>IX</t>
  </si>
  <si>
    <t>X</t>
  </si>
  <si>
    <t>XI</t>
  </si>
  <si>
    <t>XII</t>
  </si>
  <si>
    <t>XIII</t>
  </si>
  <si>
    <t xml:space="preserve"> ©Tate, Soo and Wakim, 2014</t>
  </si>
  <si>
    <t>ID #</t>
  </si>
  <si>
    <t>ID #:</t>
  </si>
  <si>
    <r>
      <t>(2)</t>
    </r>
    <r>
      <rPr>
        <sz val="10"/>
        <color theme="1"/>
        <rFont val="Times New Roman"/>
        <family val="1"/>
      </rPr>
      <t xml:space="preserve">   </t>
    </r>
    <r>
      <rPr>
        <sz val="10"/>
        <color theme="1"/>
        <rFont val="Franklin Gothic Book"/>
        <family val="2"/>
      </rPr>
      <t>If no supports are needed then</t>
    </r>
  </si>
  <si>
    <r>
      <t>(3)</t>
    </r>
    <r>
      <rPr>
        <sz val="10"/>
        <color theme="1"/>
        <rFont val="Times New Roman"/>
        <family val="1"/>
      </rPr>
      <t xml:space="preserve">   </t>
    </r>
    <r>
      <rPr>
        <sz val="10"/>
        <color theme="1"/>
        <rFont val="Franklin Gothic Book"/>
        <family val="2"/>
      </rPr>
      <t>If your child requires physical assistance and/or supervision for that activity, please indicate whether the level they require is:</t>
    </r>
  </si>
  <si>
    <t>It is advisable that health professionals administering the PCANS-2 have attended training on the PCANS-2 and that the PCANS-2 manual is referred to as needed.</t>
  </si>
  <si>
    <t>Please consult PCANS-2 manual for detailed item definitions.</t>
  </si>
  <si>
    <r>
      <t xml:space="preserve">1. Tracheostomy management </t>
    </r>
    <r>
      <rPr>
        <sz val="8"/>
        <color theme="1"/>
        <rFont val="Franklin Gothic Book"/>
        <family val="2"/>
      </rPr>
      <t xml:space="preserve">* </t>
    </r>
    <r>
      <rPr>
        <i/>
        <sz val="8"/>
        <color theme="1"/>
        <rFont val="Franklin Gothic Book"/>
        <family val="2"/>
      </rPr>
      <t>Items 1-3 are scored as 0 or 2. If PA =2 then S score =2 by default for items 1-3 only.</t>
    </r>
  </si>
  <si>
    <t>Domain I. High level needs: Does your child require support (physical assistance or supervision) for the following?</t>
  </si>
  <si>
    <t>Domain X. Transport and outdoor surfaces: Does your child require support (physical assistance or supervision) for the following?</t>
  </si>
  <si>
    <t>Domain XI. Interpersonal relationships: Does your child require support (supervision and guidance) for the following?</t>
  </si>
  <si>
    <t>Domain III. Bathing/dressing: Does your child require support (physical assistance or supervision) for the following?</t>
  </si>
  <si>
    <t>Domain II. Personal hygiene: Does your child require support (physical assistance or supervision) for the following?</t>
  </si>
  <si>
    <t>Domain V. Shopping: Does your child require support (physical assistance or supervision) for the following?</t>
  </si>
  <si>
    <t>Domain VIII. Money management: Does your child require support (physical assistance or supervision) for the following?</t>
  </si>
  <si>
    <t>Domain IX. Everyday devices: Does your child require support (physical assistance or supervision) for the following?</t>
  </si>
  <si>
    <t>Domain XII. Leisure, recreation and play: Does your child require support (physical assistance or supervision) for the following?</t>
  </si>
  <si>
    <r>
      <t>Overall Intensity</t>
    </r>
    <r>
      <rPr>
        <sz val="9"/>
        <color theme="1"/>
        <rFont val="Franklin Gothic Book"/>
        <family val="2"/>
      </rPr>
      <t xml:space="preserve"> of support needs for </t>
    </r>
    <r>
      <rPr>
        <b/>
        <sz val="9"/>
        <color theme="1"/>
        <rFont val="Franklin Gothic Book"/>
        <family val="2"/>
      </rPr>
      <t>Physical Assistance</t>
    </r>
    <r>
      <rPr>
        <sz val="9"/>
        <color theme="1"/>
        <rFont val="Franklin Gothic Book"/>
        <family val="2"/>
      </rPr>
      <t xml:space="preserve"> and </t>
    </r>
    <r>
      <rPr>
        <b/>
        <sz val="9"/>
        <color theme="1"/>
        <rFont val="Franklin Gothic Book"/>
        <family val="2"/>
      </rPr>
      <t>Supervision score:    A + C</t>
    </r>
    <r>
      <rPr>
        <sz val="9"/>
        <color theme="1"/>
        <rFont val="Franklin Gothic Book"/>
        <family val="2"/>
      </rPr>
      <t xml:space="preserve"> (sum of above scores; possible score range 0-50)</t>
    </r>
  </si>
  <si>
    <t>PCANS v1</t>
  </si>
  <si>
    <t>For each applicable item, enter a score (0, 1, or 2) in both Physical assistance and Supervision sections.</t>
  </si>
  <si>
    <t>Child's z score</t>
  </si>
  <si>
    <r>
      <t>Child</t>
    </r>
    <r>
      <rPr>
        <b/>
        <sz val="10"/>
        <color theme="1"/>
        <rFont val="Franklin Gothic Book"/>
        <family val="2"/>
      </rPr>
      <t>'s z</t>
    </r>
    <r>
      <rPr>
        <b/>
        <sz val="10"/>
        <color theme="1"/>
        <rFont val="Franklin Gothic Book"/>
        <family val="2"/>
      </rPr>
      <t xml:space="preserve"> score</t>
    </r>
  </si>
  <si>
    <t>Cause and type of injury:</t>
  </si>
  <si>
    <t>Date of injury/onset:</t>
  </si>
  <si>
    <r>
      <rPr>
        <b/>
        <sz val="7"/>
        <rFont val="Franklin Gothic Book"/>
        <family val="2"/>
      </rPr>
      <t xml:space="preserve">possible# </t>
    </r>
    <r>
      <rPr>
        <b/>
        <sz val="7"/>
        <color theme="1"/>
        <rFont val="Franklin Gothic Book"/>
        <family val="2"/>
      </rPr>
      <t>of applicable items</t>
    </r>
  </si>
  <si>
    <r>
      <t># of items actually administered</t>
    </r>
    <r>
      <rPr>
        <sz val="7"/>
        <rFont val="Franklin Gothic Book"/>
        <family val="2"/>
      </rPr>
      <t xml:space="preserve"> (if differs from column 2)</t>
    </r>
  </si>
  <si>
    <t>Raw score (col. 1) divided by # of items  actually administered (column2 or 3)</t>
  </si>
  <si>
    <r>
      <t>Scores are to be entered for all items that are classified as IND (Independent) and EM (Emerging).  Items classified as NE (Not expected) are indicated by darker grey shading and are not scored.</t>
    </r>
    <r>
      <rPr>
        <sz val="10"/>
        <color theme="9" tint="-0.499984740745262"/>
        <rFont val="Franklin Gothic Book"/>
        <family val="2"/>
      </rPr>
      <t xml:space="preserve"> Totals will only be calculated if all information has been entered including the free text items in Domains VI, VII and XIII.</t>
    </r>
  </si>
  <si>
    <r>
      <t xml:space="preserve">Please indicate the child’s regular medications (list medication or enter n/a): </t>
    </r>
    <r>
      <rPr>
        <i/>
        <sz val="10"/>
        <color theme="9" tint="-0.499984740745262"/>
        <rFont val="Franklin Gothic Book"/>
        <family val="2"/>
      </rPr>
      <t>An entry must be made in this box or the total will not be calculated.</t>
    </r>
  </si>
  <si>
    <r>
      <t xml:space="preserve">Specify the integration support or other informal educational support  (describe support or enter n/a). </t>
    </r>
    <r>
      <rPr>
        <i/>
        <sz val="10"/>
        <color theme="9" tint="-0.499984740745262"/>
        <rFont val="Franklin Gothic Book"/>
        <family val="2"/>
      </rPr>
      <t>An entry must be made in this box or the total will not be calculated.</t>
    </r>
  </si>
  <si>
    <r>
      <t xml:space="preserve">Please describe your childs regular chores (list chores or enter n/a): </t>
    </r>
    <r>
      <rPr>
        <i/>
        <sz val="10"/>
        <color theme="9" tint="-0.499984740745262"/>
        <rFont val="Franklin Gothic Book"/>
        <family val="2"/>
      </rPr>
      <t>An entry must be made in this box or the total will not be calculated.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</si>
</sst>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9" x14ac:knownFonts="1">
    <font>
      <sz val="12"/>
      <color theme="1"/>
      <name val="Calibri"/>
      <family val="2"/>
      <charset val="204"/>
      <scheme val="minor"/>
    </font>
    <font>
      <sz val="11"/>
      <color theme="1"/>
      <name val="Calibri"/>
      <family val="2"/>
      <scheme val="minor"/>
    </font>
    <font>
      <sz val="20"/>
      <color theme="1"/>
      <name val="Franklin Gothic Book"/>
      <family val="2"/>
    </font>
    <font>
      <sz val="10"/>
      <color theme="1"/>
      <name val="Franklin Gothic Book"/>
      <family val="2"/>
    </font>
    <font>
      <b/>
      <u/>
      <sz val="10"/>
      <color theme="1"/>
      <name val="Franklin Gothic Book"/>
      <family val="2"/>
    </font>
    <font>
      <b/>
      <sz val="10"/>
      <color theme="1"/>
      <name val="Franklin Gothic Book"/>
      <family val="2"/>
    </font>
    <font>
      <sz val="18"/>
      <color theme="1"/>
      <name val="Franklin Gothic Medium"/>
      <family val="2"/>
    </font>
    <font>
      <sz val="10"/>
      <color theme="1"/>
      <name val="Times New Roman"/>
      <family val="1"/>
    </font>
    <font>
      <sz val="10"/>
      <color theme="1"/>
      <name val="Calibri"/>
      <family val="2"/>
      <scheme val="minor"/>
    </font>
    <font>
      <b/>
      <i/>
      <sz val="10"/>
      <color rgb="FF000000"/>
      <name val="Arial"/>
      <family val="2"/>
    </font>
    <font>
      <i/>
      <sz val="10"/>
      <color rgb="FF000000"/>
      <name val="Arial"/>
      <family val="2"/>
    </font>
    <font>
      <b/>
      <sz val="10"/>
      <color rgb="FF000000"/>
      <name val="Arial"/>
      <family val="2"/>
    </font>
    <font>
      <sz val="10"/>
      <color theme="1"/>
      <name val="Franklin Gothic Medium"/>
      <family val="2"/>
    </font>
    <font>
      <sz val="8"/>
      <name val="Calibri"/>
      <family val="2"/>
      <scheme val="minor"/>
    </font>
    <font>
      <u/>
      <sz val="12"/>
      <color theme="10"/>
      <name val="Calibri"/>
      <family val="2"/>
      <scheme val="minor"/>
    </font>
    <font>
      <u/>
      <sz val="12"/>
      <color theme="11"/>
      <name val="Calibri"/>
      <family val="2"/>
      <scheme val="minor"/>
    </font>
    <font>
      <b/>
      <sz val="8"/>
      <color theme="1"/>
      <name val="Franklin Gothic Book"/>
      <family val="2"/>
    </font>
    <font>
      <sz val="8"/>
      <color theme="1"/>
      <name val="Franklin Gothic Book"/>
      <family val="2"/>
    </font>
    <font>
      <i/>
      <sz val="8"/>
      <color theme="1"/>
      <name val="Franklin Gothic Book"/>
      <family val="2"/>
    </font>
    <font>
      <b/>
      <i/>
      <sz val="12"/>
      <color theme="1"/>
      <name val="Franklin Gothic Book"/>
      <family val="2"/>
    </font>
    <font>
      <sz val="9"/>
      <color theme="1"/>
      <name val="Franklin Gothic Book"/>
      <family val="2"/>
    </font>
    <font>
      <b/>
      <sz val="9"/>
      <color theme="1"/>
      <name val="Franklin Gothic Book"/>
      <family val="2"/>
    </font>
    <font>
      <sz val="16"/>
      <color theme="1"/>
      <name val="Calibri"/>
      <family val="2"/>
      <scheme val="minor"/>
    </font>
    <font>
      <b/>
      <i/>
      <sz val="12"/>
      <color theme="1"/>
      <name val="Franklin Gothic Book"/>
      <family val="2"/>
    </font>
    <font>
      <b/>
      <i/>
      <sz val="10"/>
      <color theme="1"/>
      <name val="Franklin Gothic Book"/>
      <family val="2"/>
    </font>
    <font>
      <sz val="10"/>
      <color theme="1"/>
      <name val="Franklin Gothic Book"/>
      <family val="2"/>
    </font>
    <font>
      <b/>
      <sz val="10"/>
      <color theme="1"/>
      <name val="Franklin Gothic Book"/>
      <family val="2"/>
    </font>
    <font>
      <b/>
      <sz val="10"/>
      <name val="Franklin Gothic Book"/>
      <family val="2"/>
    </font>
    <font>
      <b/>
      <u/>
      <sz val="14"/>
      <color theme="1"/>
      <name val="Franklin Gothic Book"/>
      <family val="2"/>
    </font>
    <font>
      <b/>
      <sz val="14"/>
      <color theme="1"/>
      <name val="Calibri"/>
      <family val="2"/>
      <scheme val="minor"/>
    </font>
    <font>
      <sz val="14"/>
      <color theme="1"/>
      <name val="Franklin Gothic Book"/>
      <family val="2"/>
    </font>
    <font>
      <b/>
      <sz val="10"/>
      <color rgb="FF000000"/>
      <name val="Arial"/>
      <family val="2"/>
    </font>
    <font>
      <b/>
      <sz val="9"/>
      <color theme="1"/>
      <name val="Franklin Gothic Book"/>
      <family val="2"/>
    </font>
    <font>
      <sz val="16"/>
      <color theme="1"/>
      <name val="Franklin Gothic Book"/>
      <family val="2"/>
    </font>
    <font>
      <b/>
      <sz val="12"/>
      <color theme="1"/>
      <name val="Franklin Gothic Book"/>
      <family val="2"/>
    </font>
    <font>
      <b/>
      <sz val="11"/>
      <color theme="1"/>
      <name val="Franklin Gothic Book"/>
      <family val="2"/>
    </font>
    <font>
      <sz val="11"/>
      <color theme="1"/>
      <name val="Franklin Gothic Book"/>
      <family val="2"/>
    </font>
    <font>
      <sz val="10"/>
      <color rgb="FF000000"/>
      <name val="Franklin Gothic Book"/>
      <family val="2"/>
    </font>
    <font>
      <sz val="200"/>
      <color theme="0" tint="-0.499984740745262"/>
      <name val="Franklin Gothic Book"/>
      <family val="2"/>
    </font>
    <font>
      <sz val="18"/>
      <color theme="1"/>
      <name val="Franklin Gothic Medium"/>
      <family val="2"/>
    </font>
    <font>
      <sz val="9"/>
      <color theme="1"/>
      <name val="Calibri"/>
      <family val="2"/>
      <scheme val="minor"/>
    </font>
    <font>
      <sz val="130"/>
      <color theme="0" tint="-0.499984740745262"/>
      <name val="Franklin Gothic Book"/>
      <family val="2"/>
    </font>
    <font>
      <b/>
      <u/>
      <sz val="9"/>
      <color theme="1"/>
      <name val="Franklin Gothic Book"/>
      <family val="2"/>
    </font>
    <font>
      <sz val="9"/>
      <color theme="1"/>
      <name val="Franklin Gothic Book"/>
      <family val="2"/>
    </font>
    <font>
      <sz val="11"/>
      <color theme="3"/>
      <name val="Comic Sans MS"/>
      <family val="4"/>
    </font>
    <font>
      <i/>
      <sz val="10"/>
      <color rgb="FF000000"/>
      <name val="Arial"/>
      <family val="2"/>
    </font>
    <font>
      <sz val="10"/>
      <color theme="3"/>
      <name val="Comic Sans MS"/>
      <family val="4"/>
    </font>
    <font>
      <b/>
      <sz val="10"/>
      <color theme="4" tint="-0.249977111117893"/>
      <name val="Comic Sans MS"/>
      <family val="4"/>
    </font>
    <font>
      <sz val="10"/>
      <color theme="4" tint="-0.249977111117893"/>
      <name val="Comic Sans MS"/>
      <family val="4"/>
    </font>
    <font>
      <b/>
      <sz val="10"/>
      <color theme="3"/>
      <name val="Comic Sans MS"/>
      <family val="4"/>
    </font>
    <font>
      <sz val="10"/>
      <color rgb="FF1F497D"/>
      <name val="Comic Sans MS"/>
      <family val="4"/>
    </font>
    <font>
      <b/>
      <sz val="12"/>
      <color theme="1"/>
      <name val="Calibri"/>
      <family val="2"/>
      <scheme val="minor"/>
    </font>
    <font>
      <b/>
      <sz val="16"/>
      <color theme="1"/>
      <name val="Calibri"/>
      <family val="2"/>
      <scheme val="minor"/>
    </font>
    <font>
      <sz val="10"/>
      <name val="Franklin Gothic Book"/>
      <family val="2"/>
    </font>
    <font>
      <sz val="12"/>
      <color theme="1"/>
      <name val="Calibri"/>
      <family val="2"/>
      <scheme val="minor"/>
    </font>
    <font>
      <sz val="8"/>
      <color theme="1"/>
      <name val="Calibri"/>
      <family val="2"/>
      <scheme val="minor"/>
    </font>
    <font>
      <b/>
      <sz val="12"/>
      <color theme="0" tint="-0.34998626667073579"/>
      <name val="Calibri"/>
      <family val="2"/>
      <scheme val="minor"/>
    </font>
    <font>
      <sz val="36"/>
      <color theme="0" tint="-0.34998626667073579"/>
      <name val="Calibri"/>
      <family val="2"/>
      <scheme val="minor"/>
    </font>
    <font>
      <sz val="12"/>
      <color theme="6" tint="0.79998168889431442"/>
      <name val="Calibri"/>
      <family val="2"/>
      <scheme val="minor"/>
    </font>
    <font>
      <sz val="12"/>
      <color rgb="FF0000FF"/>
      <name val="Calibri"/>
      <family val="2"/>
      <scheme val="minor"/>
    </font>
    <font>
      <b/>
      <sz val="12"/>
      <color rgb="FF0000FF"/>
      <name val="Calibri"/>
      <family val="2"/>
      <scheme val="minor"/>
    </font>
    <font>
      <sz val="12"/>
      <color theme="0"/>
      <name val="Calibri"/>
      <family val="2"/>
      <scheme val="minor"/>
    </font>
    <font>
      <sz val="9"/>
      <color indexed="81"/>
      <name val="Tahoma"/>
      <family val="2"/>
    </font>
    <font>
      <i/>
      <sz val="12"/>
      <color theme="1"/>
      <name val="Franklin Gothic Book"/>
      <family val="2"/>
    </font>
    <font>
      <b/>
      <sz val="7"/>
      <color theme="1"/>
      <name val="Franklin Gothic Book"/>
      <family val="2"/>
    </font>
    <font>
      <b/>
      <sz val="7"/>
      <name val="Franklin Gothic Book"/>
      <family val="2"/>
    </font>
    <font>
      <sz val="7"/>
      <name val="Franklin Gothic Book"/>
      <family val="2"/>
    </font>
    <font>
      <sz val="10"/>
      <color theme="9" tint="-0.499984740745262"/>
      <name val="Franklin Gothic Book"/>
      <family val="2"/>
    </font>
    <font>
      <i/>
      <sz val="10"/>
      <color theme="9" tint="-0.499984740745262"/>
      <name val="Franklin Gothic Book"/>
      <family val="2"/>
    </font>
  </fonts>
  <fills count="30">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808080"/>
        <bgColor indexed="64"/>
      </patternFill>
    </fill>
    <fill>
      <patternFill patternType="solid">
        <fgColor rgb="FFA6A6A6"/>
        <bgColor indexed="64"/>
      </patternFill>
    </fill>
    <fill>
      <patternFill patternType="solid">
        <fgColor rgb="FFFFFFFF"/>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rgb="FFCCFFCC"/>
        <bgColor indexed="64"/>
      </patternFill>
    </fill>
    <fill>
      <patternFill patternType="solid">
        <fgColor theme="9" tint="0.39997558519241921"/>
        <bgColor indexed="64"/>
      </patternFill>
    </fill>
    <fill>
      <patternFill patternType="solid">
        <fgColor rgb="FFFFC000"/>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FF8000"/>
        <bgColor indexed="64"/>
      </patternFill>
    </fill>
    <fill>
      <patternFill patternType="solid">
        <fgColor rgb="FFFDDF8F"/>
        <bgColor indexed="64"/>
      </patternFill>
    </fill>
    <fill>
      <patternFill patternType="solid">
        <fgColor rgb="FFFFDA77"/>
        <bgColor indexed="64"/>
      </patternFill>
    </fill>
    <fill>
      <patternFill patternType="solid">
        <fgColor rgb="FFFFBB23"/>
        <bgColor indexed="64"/>
      </patternFill>
    </fill>
    <fill>
      <patternFill patternType="solid">
        <fgColor theme="2" tint="-0.749992370372631"/>
        <bgColor indexed="64"/>
      </patternFill>
    </fill>
    <fill>
      <patternFill patternType="solid">
        <fgColor theme="2" tint="-9.9978637043366805E-2"/>
        <bgColor indexed="64"/>
      </patternFill>
    </fill>
    <fill>
      <patternFill patternType="solid">
        <fgColor rgb="FFD8DD5F"/>
        <bgColor indexed="64"/>
      </patternFill>
    </fill>
    <fill>
      <patternFill patternType="solid">
        <fgColor rgb="FF800000"/>
        <bgColor indexed="64"/>
      </patternFill>
    </fill>
    <fill>
      <patternFill patternType="solid">
        <fgColor rgb="FFFFFF99"/>
        <bgColor indexed="64"/>
      </patternFill>
    </fill>
    <fill>
      <patternFill patternType="solid">
        <fgColor theme="0" tint="-0.34998626667073579"/>
        <bgColor indexed="64"/>
      </patternFill>
    </fill>
  </fills>
  <borders count="33">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dashed">
        <color auto="1"/>
      </bottom>
      <diagonal/>
    </border>
    <border>
      <left/>
      <right/>
      <top/>
      <bottom style="dashed">
        <color auto="1"/>
      </bottom>
      <diagonal/>
    </border>
    <border>
      <left style="thin">
        <color auto="1"/>
      </left>
      <right/>
      <top/>
      <bottom style="dashed">
        <color auto="1"/>
      </bottom>
      <diagonal/>
    </border>
    <border>
      <left style="medium">
        <color auto="1"/>
      </left>
      <right style="medium">
        <color auto="1"/>
      </right>
      <top style="medium">
        <color auto="1"/>
      </top>
      <bottom style="medium">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diagonalUp="1">
      <left style="thin">
        <color auto="1"/>
      </left>
      <right style="thin">
        <color auto="1"/>
      </right>
      <top style="thin">
        <color auto="1"/>
      </top>
      <bottom/>
      <diagonal style="thin">
        <color auto="1"/>
      </diagonal>
    </border>
    <border>
      <left/>
      <right/>
      <top/>
      <bottom style="dotted">
        <color auto="1"/>
      </bottom>
      <diagonal/>
    </border>
    <border>
      <left/>
      <right/>
      <top style="dotted">
        <color auto="1"/>
      </top>
      <bottom style="dotted">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bottom style="thin">
        <color auto="1"/>
      </bottom>
      <diagonal/>
    </border>
    <border>
      <left/>
      <right/>
      <top style="medium">
        <color auto="1"/>
      </top>
      <bottom/>
      <diagonal/>
    </border>
    <border diagonalUp="1">
      <left style="medium">
        <color auto="1"/>
      </left>
      <right style="medium">
        <color auto="1"/>
      </right>
      <top style="medium">
        <color auto="1"/>
      </top>
      <bottom style="medium">
        <color auto="1"/>
      </bottom>
      <diagonal style="thin">
        <color auto="1"/>
      </diagonal>
    </border>
    <border>
      <left/>
      <right/>
      <top style="dotted">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bottom style="medium">
        <color auto="1"/>
      </bottom>
      <diagonal/>
    </border>
    <border>
      <left style="thin">
        <color auto="1"/>
      </left>
      <right style="thin">
        <color auto="1"/>
      </right>
      <top/>
      <bottom/>
      <diagonal/>
    </border>
  </borders>
  <cellStyleXfs count="320">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43" fontId="54" fillId="0" borderId="0" applyFont="0" applyFill="0" applyBorder="0" applyAlignment="0" applyProtection="0"/>
  </cellStyleXfs>
  <cellXfs count="322">
    <xf numFmtId="0" fontId="0" fillId="0" borderId="0" xfId="0"/>
    <xf numFmtId="0" fontId="3" fillId="0" borderId="0" xfId="0" applyFont="1" applyAlignment="1">
      <alignment horizontal="justify" vertical="center"/>
    </xf>
    <xf numFmtId="0" fontId="5" fillId="0" borderId="0" xfId="0" applyFont="1" applyAlignment="1">
      <alignment horizontal="justify" vertical="center"/>
    </xf>
    <xf numFmtId="0" fontId="8" fillId="0" borderId="0" xfId="0" applyFont="1"/>
    <xf numFmtId="0" fontId="0" fillId="0" borderId="0" xfId="0" applyAlignment="1">
      <alignment horizontal="left"/>
    </xf>
    <xf numFmtId="0" fontId="10" fillId="0" borderId="0" xfId="0" applyFont="1" applyAlignment="1">
      <alignment horizontal="left" vertical="center" wrapText="1"/>
    </xf>
    <xf numFmtId="0" fontId="0" fillId="0" borderId="0" xfId="0" applyBorder="1"/>
    <xf numFmtId="0" fontId="12" fillId="0" borderId="0" xfId="0" applyFont="1" applyAlignment="1">
      <alignment horizontal="left"/>
    </xf>
    <xf numFmtId="0" fontId="0" fillId="0" borderId="0" xfId="0" applyAlignment="1">
      <alignment horizontal="center"/>
    </xf>
    <xf numFmtId="0" fontId="5" fillId="2" borderId="12" xfId="0" applyFont="1" applyFill="1" applyBorder="1" applyAlignment="1">
      <alignment horizontal="center" vertical="center" wrapText="1"/>
    </xf>
    <xf numFmtId="0" fontId="3" fillId="0" borderId="12" xfId="0" applyFont="1" applyBorder="1" applyAlignment="1">
      <alignment horizontal="left" vertical="center" wrapText="1"/>
    </xf>
    <xf numFmtId="0" fontId="26" fillId="2" borderId="12"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3" fillId="0" borderId="12" xfId="0" applyFont="1" applyBorder="1" applyAlignment="1">
      <alignment vertical="center" wrapText="1"/>
    </xf>
    <xf numFmtId="0" fontId="3" fillId="5" borderId="12" xfId="0" applyFont="1" applyFill="1" applyBorder="1" applyAlignment="1">
      <alignment vertical="center" wrapText="1"/>
    </xf>
    <xf numFmtId="0" fontId="3" fillId="5" borderId="12" xfId="0" applyFont="1" applyFill="1" applyBorder="1" applyAlignment="1">
      <alignment horizontal="left" vertical="center" wrapText="1"/>
    </xf>
    <xf numFmtId="0" fontId="0" fillId="0" borderId="0" xfId="0" applyBorder="1" applyAlignment="1">
      <alignment horizontal="center"/>
    </xf>
    <xf numFmtId="0" fontId="8" fillId="0" borderId="0" xfId="0" applyFont="1" applyAlignment="1">
      <alignment horizontal="center"/>
    </xf>
    <xf numFmtId="0" fontId="17" fillId="0" borderId="0" xfId="0" applyFont="1" applyAlignment="1">
      <alignment horizontal="center" vertical="center" wrapText="1"/>
    </xf>
    <xf numFmtId="0" fontId="23" fillId="0" borderId="0" xfId="0" applyFont="1" applyAlignment="1">
      <alignment horizontal="center"/>
    </xf>
    <xf numFmtId="0" fontId="25" fillId="0" borderId="12" xfId="0" applyFont="1" applyBorder="1" applyAlignment="1">
      <alignment horizontal="center" vertical="center" wrapText="1"/>
    </xf>
    <xf numFmtId="0" fontId="25" fillId="0" borderId="12" xfId="0" applyFont="1" applyBorder="1" applyAlignment="1">
      <alignment horizontal="left" vertical="center" wrapText="1"/>
    </xf>
    <xf numFmtId="0" fontId="24" fillId="0" borderId="0" xfId="0" applyFont="1" applyFill="1" applyBorder="1" applyAlignment="1">
      <alignment vertical="center" wrapText="1"/>
    </xf>
    <xf numFmtId="0" fontId="25" fillId="0" borderId="0" xfId="0" applyFont="1" applyFill="1" applyBorder="1" applyAlignment="1">
      <alignment horizontal="left" vertical="center" wrapText="1"/>
    </xf>
    <xf numFmtId="0" fontId="0" fillId="0" borderId="0" xfId="0" applyFill="1"/>
    <xf numFmtId="0" fontId="25" fillId="0" borderId="12" xfId="0" applyFont="1" applyBorder="1" applyAlignment="1">
      <alignment vertical="center" wrapText="1"/>
    </xf>
    <xf numFmtId="0" fontId="3" fillId="0" borderId="12" xfId="0" applyFont="1" applyBorder="1" applyAlignment="1">
      <alignment vertical="center" wrapText="1"/>
    </xf>
    <xf numFmtId="0" fontId="3" fillId="6" borderId="12" xfId="0" applyFont="1" applyFill="1" applyBorder="1" applyAlignment="1">
      <alignment vertical="center" wrapText="1"/>
    </xf>
    <xf numFmtId="0" fontId="21" fillId="2" borderId="12"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26"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left" vertical="center"/>
    </xf>
    <xf numFmtId="0" fontId="28" fillId="0" borderId="0" xfId="0" applyFont="1" applyAlignment="1">
      <alignment horizontal="left" vertical="center"/>
    </xf>
    <xf numFmtId="0" fontId="36" fillId="0" borderId="0" xfId="0" applyFont="1" applyAlignment="1">
      <alignment horizontal="left" vertical="center"/>
    </xf>
    <xf numFmtId="0" fontId="35" fillId="0" borderId="8" xfId="0" applyFont="1" applyBorder="1" applyAlignment="1">
      <alignment horizontal="left" vertical="center"/>
    </xf>
    <xf numFmtId="0" fontId="34" fillId="0" borderId="3" xfId="0" applyFont="1" applyBorder="1" applyAlignment="1">
      <alignment horizontal="left" vertical="center"/>
    </xf>
    <xf numFmtId="0" fontId="35" fillId="0" borderId="9" xfId="0" applyFont="1" applyBorder="1" applyAlignment="1">
      <alignment horizontal="left" vertical="center"/>
    </xf>
    <xf numFmtId="0" fontId="34" fillId="0" borderId="0" xfId="0" applyFont="1" applyBorder="1" applyAlignment="1">
      <alignment horizontal="left" vertical="center"/>
    </xf>
    <xf numFmtId="0" fontId="34" fillId="0" borderId="1" xfId="0" applyFont="1" applyBorder="1" applyAlignment="1">
      <alignment horizontal="left" vertical="center"/>
    </xf>
    <xf numFmtId="0" fontId="26" fillId="0" borderId="12" xfId="0" applyFont="1" applyBorder="1" applyAlignment="1">
      <alignment horizontal="center" vertical="center" wrapText="1"/>
    </xf>
    <xf numFmtId="0" fontId="26" fillId="0" borderId="12" xfId="0" applyFont="1" applyBorder="1" applyAlignment="1">
      <alignment horizontal="left" vertical="center" wrapText="1"/>
    </xf>
    <xf numFmtId="0" fontId="26" fillId="0" borderId="12" xfId="0" applyFont="1" applyBorder="1" applyAlignment="1">
      <alignment vertical="center" wrapText="1"/>
    </xf>
    <xf numFmtId="0" fontId="25" fillId="0" borderId="12" xfId="0" applyFont="1" applyFill="1" applyBorder="1" applyAlignment="1">
      <alignment horizontal="center" vertical="center" wrapText="1"/>
    </xf>
    <xf numFmtId="0" fontId="25" fillId="0" borderId="12" xfId="0" applyFont="1" applyFill="1" applyBorder="1" applyAlignment="1">
      <alignment vertical="center" wrapText="1"/>
    </xf>
    <xf numFmtId="0" fontId="3" fillId="0" borderId="12" xfId="0" applyFont="1" applyFill="1" applyBorder="1" applyAlignment="1">
      <alignment vertical="center" wrapText="1"/>
    </xf>
    <xf numFmtId="0" fontId="3" fillId="0" borderId="12" xfId="0" applyFont="1" applyFill="1" applyBorder="1" applyAlignment="1">
      <alignment horizontal="left" vertical="center" wrapText="1"/>
    </xf>
    <xf numFmtId="0" fontId="32" fillId="0" borderId="12" xfId="0" applyFont="1" applyBorder="1" applyAlignment="1">
      <alignment horizontal="center" vertical="center" wrapText="1"/>
    </xf>
    <xf numFmtId="0" fontId="32" fillId="10" borderId="12" xfId="0" applyFont="1" applyFill="1" applyBorder="1" applyAlignment="1">
      <alignment vertical="center" wrapText="1"/>
    </xf>
    <xf numFmtId="0" fontId="43" fillId="10" borderId="12" xfId="0" applyFont="1" applyFill="1" applyBorder="1" applyAlignment="1">
      <alignment horizontal="center" vertical="center" wrapText="1"/>
    </xf>
    <xf numFmtId="0" fontId="43" fillId="0" borderId="12" xfId="0" applyFont="1" applyBorder="1" applyAlignment="1">
      <alignment vertical="center" wrapText="1"/>
    </xf>
    <xf numFmtId="0" fontId="43" fillId="0" borderId="12" xfId="0" applyFont="1" applyBorder="1" applyAlignment="1">
      <alignment horizontal="center" vertical="center" wrapText="1"/>
    </xf>
    <xf numFmtId="0" fontId="43" fillId="6" borderId="12" xfId="0" applyFont="1" applyFill="1" applyBorder="1" applyAlignment="1">
      <alignment vertical="center" wrapText="1"/>
    </xf>
    <xf numFmtId="0" fontId="43" fillId="6" borderId="12" xfId="0" applyFont="1" applyFill="1" applyBorder="1" applyAlignment="1">
      <alignment horizontal="center" vertical="center" wrapText="1"/>
    </xf>
    <xf numFmtId="0" fontId="43" fillId="0" borderId="18" xfId="0" applyFont="1" applyBorder="1" applyAlignment="1">
      <alignment vertical="center" wrapText="1"/>
    </xf>
    <xf numFmtId="0" fontId="33" fillId="0" borderId="16" xfId="0" applyFont="1" applyBorder="1" applyAlignment="1">
      <alignment horizontal="right" vertical="center" wrapText="1"/>
    </xf>
    <xf numFmtId="0" fontId="43" fillId="0" borderId="18" xfId="0" applyFont="1" applyBorder="1" applyAlignment="1">
      <alignment horizontal="center" vertical="center" wrapText="1"/>
    </xf>
    <xf numFmtId="0" fontId="43" fillId="0" borderId="0" xfId="0" applyFont="1" applyBorder="1" applyAlignment="1">
      <alignment vertical="center"/>
    </xf>
    <xf numFmtId="0" fontId="40" fillId="0" borderId="0" xfId="0" applyFont="1" applyBorder="1"/>
    <xf numFmtId="0" fontId="22" fillId="0" borderId="0" xfId="0" applyFont="1" applyBorder="1"/>
    <xf numFmtId="0" fontId="26" fillId="0" borderId="18" xfId="0" applyFont="1" applyBorder="1" applyAlignment="1">
      <alignment horizontal="center" vertical="center" wrapText="1"/>
    </xf>
    <xf numFmtId="0" fontId="0" fillId="0" borderId="0" xfId="0" applyAlignment="1"/>
    <xf numFmtId="0" fontId="32" fillId="0" borderId="18" xfId="0" applyFont="1" applyBorder="1" applyAlignment="1">
      <alignment horizontal="center" vertical="center" wrapText="1"/>
    </xf>
    <xf numFmtId="0" fontId="32" fillId="0" borderId="12" xfId="0" applyFont="1" applyBorder="1" applyAlignment="1">
      <alignment vertical="center" wrapText="1"/>
    </xf>
    <xf numFmtId="0" fontId="12" fillId="0" borderId="0" xfId="0" applyFont="1" applyAlignment="1">
      <alignment horizontal="center"/>
    </xf>
    <xf numFmtId="0" fontId="25" fillId="0" borderId="0"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3" fillId="0" borderId="12" xfId="0" applyFont="1" applyBorder="1" applyAlignment="1">
      <alignment vertical="center" wrapText="1"/>
    </xf>
    <xf numFmtId="0" fontId="26" fillId="0" borderId="1" xfId="0" applyFont="1" applyBorder="1" applyAlignment="1">
      <alignment vertical="center"/>
    </xf>
    <xf numFmtId="0" fontId="40" fillId="0" borderId="0" xfId="0" applyFont="1" applyBorder="1" applyAlignment="1">
      <alignment horizontal="center"/>
    </xf>
    <xf numFmtId="0" fontId="40" fillId="0" borderId="26" xfId="0" applyFont="1" applyBorder="1" applyAlignment="1">
      <alignment horizontal="center"/>
    </xf>
    <xf numFmtId="0" fontId="5" fillId="0" borderId="12" xfId="0" applyFont="1" applyBorder="1" applyAlignment="1">
      <alignment horizontal="center" vertical="center" wrapText="1"/>
    </xf>
    <xf numFmtId="0" fontId="20" fillId="0" borderId="12" xfId="0" applyFont="1" applyBorder="1" applyAlignment="1">
      <alignment horizontal="center" vertical="center" wrapText="1"/>
    </xf>
    <xf numFmtId="0" fontId="27" fillId="7" borderId="7" xfId="0" applyFont="1" applyFill="1" applyBorder="1" applyAlignment="1">
      <alignment horizontal="right" vertical="center" wrapText="1"/>
    </xf>
    <xf numFmtId="0" fontId="3" fillId="4" borderId="7" xfId="0" applyFont="1" applyFill="1" applyBorder="1" applyAlignment="1">
      <alignment horizontal="right" vertical="center" wrapText="1"/>
    </xf>
    <xf numFmtId="0" fontId="3" fillId="12" borderId="12" xfId="0" applyFont="1" applyFill="1" applyBorder="1" applyAlignment="1">
      <alignment horizontal="center" vertical="center" wrapText="1"/>
    </xf>
    <xf numFmtId="0" fontId="27" fillId="12" borderId="12"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43" fillId="0" borderId="11" xfId="0" applyFont="1" applyBorder="1" applyAlignment="1">
      <alignment vertical="center" wrapText="1"/>
    </xf>
    <xf numFmtId="0" fontId="43" fillId="5" borderId="0" xfId="0" applyFont="1" applyFill="1" applyBorder="1" applyAlignment="1">
      <alignment horizontal="center" vertical="center" wrapText="1"/>
    </xf>
    <xf numFmtId="2" fontId="34" fillId="0" borderId="22" xfId="0" applyNumberFormat="1" applyFont="1" applyBorder="1" applyAlignment="1">
      <alignment horizontal="center" vertical="center" wrapText="1"/>
    </xf>
    <xf numFmtId="2" fontId="34" fillId="0" borderId="16" xfId="0" applyNumberFormat="1" applyFont="1" applyBorder="1" applyAlignment="1">
      <alignment horizontal="center" vertical="center" wrapText="1"/>
    </xf>
    <xf numFmtId="2" fontId="49" fillId="0" borderId="11" xfId="0" applyNumberFormat="1" applyFont="1" applyBorder="1" applyAlignment="1">
      <alignment horizontal="center" vertical="center" wrapText="1"/>
    </xf>
    <xf numFmtId="0" fontId="35" fillId="0" borderId="0" xfId="0" applyFont="1" applyBorder="1" applyAlignment="1">
      <alignment vertical="center"/>
    </xf>
    <xf numFmtId="0" fontId="0" fillId="0" borderId="3" xfId="0" applyBorder="1"/>
    <xf numFmtId="0" fontId="35" fillId="0" borderId="10" xfId="0" applyFont="1" applyBorder="1" applyAlignment="1">
      <alignment horizontal="left" vertical="center"/>
    </xf>
    <xf numFmtId="0" fontId="35" fillId="0" borderId="1" xfId="0" applyFont="1" applyBorder="1" applyAlignment="1">
      <alignment vertical="center"/>
    </xf>
    <xf numFmtId="2" fontId="49" fillId="0" borderId="12" xfId="0" applyNumberFormat="1" applyFont="1" applyBorder="1" applyAlignment="1">
      <alignment horizontal="center" vertical="center"/>
    </xf>
    <xf numFmtId="2" fontId="49" fillId="0" borderId="12" xfId="0" applyNumberFormat="1" applyFont="1" applyBorder="1" applyAlignment="1">
      <alignment horizontal="center" vertical="center" wrapText="1"/>
    </xf>
    <xf numFmtId="0" fontId="44" fillId="0" borderId="5" xfId="0" applyFont="1" applyBorder="1" applyAlignment="1">
      <alignment horizontal="left" vertical="center" wrapText="1"/>
    </xf>
    <xf numFmtId="0" fontId="21" fillId="0" borderId="12" xfId="0" applyFont="1" applyBorder="1" applyAlignment="1">
      <alignment vertical="center" wrapText="1"/>
    </xf>
    <xf numFmtId="0" fontId="3" fillId="0" borderId="12" xfId="0" applyFont="1" applyBorder="1" applyAlignment="1">
      <alignment vertical="center" wrapText="1"/>
    </xf>
    <xf numFmtId="0" fontId="25" fillId="0" borderId="12" xfId="0" applyFont="1" applyBorder="1" applyAlignment="1">
      <alignment vertical="center" wrapText="1"/>
    </xf>
    <xf numFmtId="0" fontId="0" fillId="13" borderId="12" xfId="0" applyFill="1" applyBorder="1"/>
    <xf numFmtId="0" fontId="32" fillId="0" borderId="12" xfId="0" applyFont="1" applyBorder="1" applyAlignment="1">
      <alignment vertical="center" wrapText="1"/>
    </xf>
    <xf numFmtId="0" fontId="26"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9"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3" xfId="0" applyFont="1" applyBorder="1" applyAlignment="1">
      <alignment horizontal="center" vertical="center" wrapText="1"/>
    </xf>
    <xf numFmtId="0" fontId="26" fillId="0" borderId="1" xfId="0" applyFont="1" applyBorder="1" applyAlignment="1">
      <alignment vertical="top"/>
    </xf>
    <xf numFmtId="0" fontId="0" fillId="13" borderId="12" xfId="0" applyFill="1" applyBorder="1" applyAlignment="1">
      <alignment wrapText="1"/>
    </xf>
    <xf numFmtId="0" fontId="0" fillId="0" borderId="0" xfId="0" applyAlignment="1">
      <alignment wrapText="1"/>
    </xf>
    <xf numFmtId="0" fontId="52" fillId="0" borderId="0" xfId="0" applyFont="1" applyAlignment="1">
      <alignment wrapText="1"/>
    </xf>
    <xf numFmtId="0" fontId="51" fillId="0" borderId="0" xfId="0" applyFont="1" applyAlignment="1">
      <alignment wrapText="1"/>
    </xf>
    <xf numFmtId="0" fontId="29" fillId="0" borderId="0" xfId="0" applyFont="1" applyAlignment="1">
      <alignment wrapText="1"/>
    </xf>
    <xf numFmtId="0" fontId="25" fillId="0" borderId="0" xfId="0" applyFont="1" applyFill="1" applyBorder="1" applyAlignment="1">
      <alignment vertical="center" wrapText="1"/>
    </xf>
    <xf numFmtId="0" fontId="53" fillId="14" borderId="12" xfId="0" applyFont="1" applyFill="1" applyBorder="1" applyAlignment="1" applyProtection="1">
      <alignment horizontal="center" vertical="center" wrapText="1"/>
      <protection locked="0"/>
    </xf>
    <xf numFmtId="0" fontId="3" fillId="13" borderId="12" xfId="0" applyFont="1" applyFill="1" applyBorder="1" applyAlignment="1" applyProtection="1">
      <alignment horizontal="center" vertical="center" wrapText="1"/>
      <protection locked="0"/>
    </xf>
    <xf numFmtId="0" fontId="3" fillId="15" borderId="12" xfId="0" applyFont="1" applyFill="1" applyBorder="1" applyAlignment="1" applyProtection="1">
      <alignment horizontal="center" vertical="center" wrapText="1"/>
      <protection locked="0"/>
    </xf>
    <xf numFmtId="0" fontId="44" fillId="13" borderId="9" xfId="0" applyFont="1" applyFill="1" applyBorder="1" applyAlignment="1" applyProtection="1">
      <alignment horizontal="left" vertical="center" wrapText="1"/>
      <protection locked="0"/>
    </xf>
    <xf numFmtId="0" fontId="55" fillId="0" borderId="0" xfId="0" applyFont="1" applyAlignment="1">
      <alignment horizontal="right"/>
    </xf>
    <xf numFmtId="14" fontId="0" fillId="0" borderId="0" xfId="0" applyNumberFormat="1"/>
    <xf numFmtId="0" fontId="3" fillId="16" borderId="12" xfId="0" applyFont="1" applyFill="1" applyBorder="1" applyAlignment="1" applyProtection="1">
      <alignment horizontal="center" vertical="center" wrapText="1"/>
      <protection locked="0"/>
    </xf>
    <xf numFmtId="0" fontId="57" fillId="0" borderId="0" xfId="0" applyFont="1" applyAlignment="1"/>
    <xf numFmtId="0" fontId="56" fillId="0" borderId="0" xfId="0" applyFont="1" applyAlignment="1"/>
    <xf numFmtId="43" fontId="25" fillId="0" borderId="12" xfId="319" applyFont="1" applyBorder="1" applyAlignment="1">
      <alignment horizontal="center" vertical="center" wrapText="1"/>
    </xf>
    <xf numFmtId="0" fontId="8" fillId="0" borderId="8" xfId="0" applyFont="1" applyBorder="1" applyAlignment="1">
      <alignment vertical="center" wrapText="1"/>
    </xf>
    <xf numFmtId="0" fontId="0" fillId="0" borderId="5" xfId="0" applyFill="1" applyBorder="1" applyProtection="1">
      <protection locked="0"/>
    </xf>
    <xf numFmtId="0" fontId="0" fillId="0" borderId="6" xfId="0" applyFill="1" applyBorder="1" applyProtection="1">
      <protection locked="0"/>
    </xf>
    <xf numFmtId="0" fontId="34" fillId="0" borderId="1" xfId="0" applyFont="1" applyBorder="1" applyAlignment="1">
      <alignment horizontal="left" vertical="center"/>
    </xf>
    <xf numFmtId="0" fontId="35" fillId="0" borderId="9" xfId="0" applyFont="1" applyBorder="1" applyAlignment="1">
      <alignment horizontal="left" vertical="center"/>
    </xf>
    <xf numFmtId="0" fontId="35" fillId="0" borderId="8" xfId="0" applyFont="1" applyBorder="1" applyAlignment="1">
      <alignment horizontal="left" vertical="center"/>
    </xf>
    <xf numFmtId="0" fontId="0" fillId="0" borderId="12" xfId="0" applyBorder="1" applyAlignment="1">
      <alignment horizontal="left" vertical="top" wrapText="1"/>
    </xf>
    <xf numFmtId="0" fontId="58" fillId="17" borderId="12" xfId="0" applyFont="1" applyFill="1" applyBorder="1" applyAlignment="1">
      <alignment wrapText="1"/>
    </xf>
    <xf numFmtId="0" fontId="0" fillId="17" borderId="0" xfId="0" applyFill="1" applyAlignment="1">
      <alignment wrapText="1"/>
    </xf>
    <xf numFmtId="0" fontId="59" fillId="17" borderId="12" xfId="0" applyFont="1" applyFill="1" applyBorder="1" applyAlignment="1">
      <alignment wrapText="1"/>
    </xf>
    <xf numFmtId="0" fontId="0" fillId="18" borderId="12" xfId="0" applyFill="1" applyBorder="1" applyAlignment="1">
      <alignment wrapText="1"/>
    </xf>
    <xf numFmtId="0" fontId="3" fillId="18" borderId="12" xfId="0" applyFont="1" applyFill="1" applyBorder="1" applyAlignment="1">
      <alignment horizontal="center" vertical="center" wrapText="1"/>
    </xf>
    <xf numFmtId="0" fontId="0" fillId="0" borderId="12" xfId="0" applyBorder="1" applyAlignment="1">
      <alignment wrapText="1"/>
    </xf>
    <xf numFmtId="0" fontId="59" fillId="0" borderId="12" xfId="0" applyFont="1" applyBorder="1" applyAlignment="1">
      <alignment wrapText="1"/>
    </xf>
    <xf numFmtId="0" fontId="51" fillId="11" borderId="12" xfId="0" applyFont="1" applyFill="1" applyBorder="1" applyAlignment="1">
      <alignment wrapText="1"/>
    </xf>
    <xf numFmtId="0" fontId="37" fillId="11" borderId="12" xfId="0" applyFont="1" applyFill="1" applyBorder="1" applyAlignment="1">
      <alignment horizontal="center" vertical="center" wrapText="1"/>
    </xf>
    <xf numFmtId="2" fontId="60" fillId="11" borderId="12" xfId="0" applyNumberFormat="1" applyFont="1" applyFill="1" applyBorder="1" applyAlignment="1">
      <alignment wrapText="1"/>
    </xf>
    <xf numFmtId="0" fontId="51" fillId="19" borderId="12" xfId="0" applyFont="1" applyFill="1" applyBorder="1" applyAlignment="1">
      <alignment wrapText="1"/>
    </xf>
    <xf numFmtId="0" fontId="0" fillId="11" borderId="12" xfId="0" applyFill="1" applyBorder="1" applyAlignment="1">
      <alignment wrapText="1"/>
    </xf>
    <xf numFmtId="0" fontId="58" fillId="20" borderId="12" xfId="0" applyFont="1" applyFill="1" applyBorder="1" applyAlignment="1">
      <alignment wrapText="1"/>
    </xf>
    <xf numFmtId="0" fontId="0" fillId="20" borderId="0" xfId="0" applyFill="1" applyAlignment="1">
      <alignment wrapText="1"/>
    </xf>
    <xf numFmtId="0" fontId="59" fillId="20" borderId="12" xfId="0" applyFont="1" applyFill="1" applyBorder="1" applyAlignment="1">
      <alignment wrapText="1"/>
    </xf>
    <xf numFmtId="0" fontId="0" fillId="21" borderId="12" xfId="0" applyFill="1" applyBorder="1" applyAlignment="1">
      <alignment wrapText="1"/>
    </xf>
    <xf numFmtId="0" fontId="3" fillId="21" borderId="12" xfId="0" applyFont="1" applyFill="1" applyBorder="1" applyAlignment="1">
      <alignment horizontal="center" vertical="center" wrapText="1"/>
    </xf>
    <xf numFmtId="0" fontId="59" fillId="21" borderId="12" xfId="0" applyFont="1" applyFill="1" applyBorder="1" applyAlignment="1">
      <alignment wrapText="1"/>
    </xf>
    <xf numFmtId="0" fontId="0" fillId="22" borderId="12" xfId="0" applyFill="1" applyBorder="1" applyAlignment="1">
      <alignment wrapText="1"/>
    </xf>
    <xf numFmtId="0" fontId="37" fillId="22" borderId="12" xfId="0" applyFont="1" applyFill="1" applyBorder="1" applyAlignment="1">
      <alignment horizontal="center" vertical="center" wrapText="1"/>
    </xf>
    <xf numFmtId="2" fontId="59" fillId="22" borderId="12" xfId="0" applyNumberFormat="1" applyFont="1" applyFill="1" applyBorder="1" applyAlignment="1">
      <alignment wrapText="1"/>
    </xf>
    <xf numFmtId="0" fontId="0" fillId="23" borderId="12" xfId="0" applyFill="1" applyBorder="1" applyAlignment="1">
      <alignment wrapText="1"/>
    </xf>
    <xf numFmtId="0" fontId="51" fillId="22" borderId="12" xfId="0" applyFont="1" applyFill="1" applyBorder="1" applyAlignment="1">
      <alignment wrapText="1"/>
    </xf>
    <xf numFmtId="0" fontId="58" fillId="24" borderId="12" xfId="0" applyFont="1" applyFill="1" applyBorder="1" applyAlignment="1">
      <alignment wrapText="1"/>
    </xf>
    <xf numFmtId="2" fontId="58" fillId="24" borderId="12" xfId="0" applyNumberFormat="1" applyFont="1" applyFill="1" applyBorder="1" applyAlignment="1">
      <alignment wrapText="1"/>
    </xf>
    <xf numFmtId="0" fontId="0" fillId="25" borderId="12" xfId="0" applyFill="1" applyBorder="1" applyAlignment="1">
      <alignment wrapText="1"/>
    </xf>
    <xf numFmtId="2" fontId="0" fillId="26" borderId="12" xfId="0" applyNumberFormat="1" applyFill="1" applyBorder="1" applyAlignment="1">
      <alignment wrapText="1"/>
    </xf>
    <xf numFmtId="0" fontId="3" fillId="0" borderId="12" xfId="0" applyFont="1" applyBorder="1" applyAlignment="1">
      <alignment horizontal="center" vertical="center" wrapText="1"/>
    </xf>
    <xf numFmtId="0" fontId="51" fillId="25" borderId="12" xfId="0" applyFont="1" applyFill="1" applyBorder="1" applyAlignment="1">
      <alignment wrapText="1"/>
    </xf>
    <xf numFmtId="2" fontId="51" fillId="26" borderId="12" xfId="0" applyNumberFormat="1" applyFont="1" applyFill="1" applyBorder="1" applyAlignment="1">
      <alignment wrapText="1"/>
    </xf>
    <xf numFmtId="0" fontId="58" fillId="27" borderId="12" xfId="0" applyFont="1" applyFill="1" applyBorder="1" applyAlignment="1">
      <alignment wrapText="1"/>
    </xf>
    <xf numFmtId="2" fontId="58" fillId="27" borderId="12" xfId="0" applyNumberFormat="1" applyFont="1" applyFill="1" applyBorder="1" applyAlignment="1">
      <alignment wrapText="1"/>
    </xf>
    <xf numFmtId="0" fontId="0" fillId="12" borderId="12" xfId="0" applyFill="1" applyBorder="1" applyAlignment="1">
      <alignment wrapText="1"/>
    </xf>
    <xf numFmtId="0" fontId="51" fillId="12" borderId="12" xfId="0" applyFont="1" applyFill="1" applyBorder="1" applyAlignment="1">
      <alignment wrapText="1"/>
    </xf>
    <xf numFmtId="2" fontId="0" fillId="25" borderId="12" xfId="0" applyNumberFormat="1" applyFill="1" applyBorder="1" applyAlignment="1">
      <alignment wrapText="1"/>
    </xf>
    <xf numFmtId="2" fontId="0" fillId="12" borderId="12" xfId="0" applyNumberFormat="1" applyFill="1" applyBorder="1" applyAlignment="1">
      <alignment wrapText="1"/>
    </xf>
    <xf numFmtId="2" fontId="59" fillId="18" borderId="12" xfId="0" applyNumberFormat="1" applyFont="1" applyFill="1" applyBorder="1" applyAlignment="1">
      <alignment wrapText="1"/>
    </xf>
    <xf numFmtId="0" fontId="3" fillId="0" borderId="12" xfId="0" applyFont="1" applyBorder="1" applyAlignment="1">
      <alignment vertical="center" wrapText="1"/>
    </xf>
    <xf numFmtId="0" fontId="5" fillId="0" borderId="12" xfId="0" applyFont="1" applyBorder="1" applyAlignment="1">
      <alignment horizontal="left" vertical="center" wrapText="1"/>
    </xf>
    <xf numFmtId="2" fontId="25" fillId="0" borderId="12" xfId="319" applyNumberFormat="1" applyFont="1" applyBorder="1" applyAlignment="1">
      <alignment horizontal="center" vertical="center" wrapText="1"/>
    </xf>
    <xf numFmtId="2" fontId="25" fillId="0" borderId="12" xfId="0" applyNumberFormat="1" applyFont="1" applyBorder="1" applyAlignment="1">
      <alignment horizontal="center" vertical="center" wrapText="1"/>
    </xf>
    <xf numFmtId="0" fontId="47" fillId="28" borderId="12" xfId="0" applyFont="1" applyFill="1" applyBorder="1" applyAlignment="1" applyProtection="1">
      <alignment horizontal="center" vertical="center" wrapText="1"/>
      <protection locked="0"/>
    </xf>
    <xf numFmtId="0" fontId="48" fillId="28" borderId="12" xfId="0" applyFont="1" applyFill="1" applyBorder="1" applyAlignment="1" applyProtection="1">
      <alignment horizontal="center" vertical="center" wrapText="1"/>
      <protection locked="0"/>
    </xf>
    <xf numFmtId="0" fontId="47" fillId="28" borderId="12" xfId="0" applyFont="1" applyFill="1" applyBorder="1" applyProtection="1">
      <protection locked="0"/>
    </xf>
    <xf numFmtId="0" fontId="48" fillId="28" borderId="12" xfId="0" applyFont="1" applyFill="1" applyBorder="1" applyAlignment="1" applyProtection="1">
      <alignment horizontal="left" vertical="center" wrapText="1"/>
      <protection locked="0"/>
    </xf>
    <xf numFmtId="0" fontId="46" fillId="28" borderId="10" xfId="0" applyFont="1" applyFill="1" applyBorder="1" applyAlignment="1" applyProtection="1">
      <alignment horizontal="left" vertical="center" wrapText="1"/>
      <protection locked="0"/>
    </xf>
    <xf numFmtId="0" fontId="46" fillId="28" borderId="12" xfId="0" applyFont="1" applyFill="1" applyBorder="1" applyAlignment="1" applyProtection="1">
      <alignment horizontal="center" vertical="center" wrapText="1"/>
      <protection locked="0"/>
    </xf>
    <xf numFmtId="0" fontId="46" fillId="28" borderId="12" xfId="0" applyFont="1" applyFill="1" applyBorder="1" applyAlignment="1" applyProtection="1">
      <alignment horizontal="left" vertical="center" wrapText="1"/>
      <protection locked="0"/>
    </xf>
    <xf numFmtId="0" fontId="44" fillId="28" borderId="12" xfId="0" applyFont="1" applyFill="1" applyBorder="1" applyAlignment="1" applyProtection="1">
      <alignment horizontal="left" vertical="center" wrapText="1"/>
      <protection locked="0"/>
    </xf>
    <xf numFmtId="0" fontId="3" fillId="28" borderId="12" xfId="0" applyFont="1" applyFill="1" applyBorder="1" applyAlignment="1" applyProtection="1">
      <alignment horizontal="left" vertical="center" wrapText="1"/>
      <protection locked="0"/>
    </xf>
    <xf numFmtId="0" fontId="50" fillId="28" borderId="7" xfId="0" applyFont="1" applyFill="1" applyBorder="1" applyAlignment="1" applyProtection="1">
      <alignment horizontal="left" vertical="center" wrapText="1"/>
      <protection locked="0"/>
    </xf>
    <xf numFmtId="0" fontId="3" fillId="28" borderId="12" xfId="0" applyFont="1" applyFill="1" applyBorder="1" applyAlignment="1" applyProtection="1">
      <alignment horizontal="center" vertical="center" wrapText="1"/>
      <protection locked="0"/>
    </xf>
    <xf numFmtId="0" fontId="0" fillId="0" borderId="10" xfId="0" applyBorder="1" applyAlignment="1">
      <alignment horizontal="center"/>
    </xf>
    <xf numFmtId="0" fontId="0" fillId="0" borderId="6" xfId="0" applyBorder="1"/>
    <xf numFmtId="14" fontId="44" fillId="13" borderId="4" xfId="0" applyNumberFormat="1" applyFont="1" applyFill="1" applyBorder="1" applyAlignment="1" applyProtection="1">
      <alignment vertical="center" wrapText="1"/>
      <protection locked="0"/>
    </xf>
    <xf numFmtId="0" fontId="53" fillId="0" borderId="12" xfId="0" applyFont="1" applyFill="1" applyBorder="1" applyAlignment="1" applyProtection="1">
      <alignment horizontal="center" vertical="center" wrapText="1"/>
    </xf>
    <xf numFmtId="0" fontId="61" fillId="0" borderId="0" xfId="0" applyFont="1"/>
    <xf numFmtId="0" fontId="61" fillId="0" borderId="0" xfId="0" applyFont="1" applyAlignment="1">
      <alignment wrapText="1"/>
    </xf>
    <xf numFmtId="0" fontId="61" fillId="0" borderId="0" xfId="0" applyFont="1" applyBorder="1"/>
    <xf numFmtId="0" fontId="50" fillId="28" borderId="12" xfId="0" applyFont="1" applyFill="1" applyBorder="1" applyAlignment="1" applyProtection="1">
      <alignment horizontal="left" vertical="center" wrapText="1"/>
      <protection locked="0"/>
    </xf>
    <xf numFmtId="2" fontId="49" fillId="0" borderId="12" xfId="0" applyNumberFormat="1" applyFont="1" applyFill="1" applyBorder="1"/>
    <xf numFmtId="0" fontId="34" fillId="0" borderId="1" xfId="0" applyFont="1" applyBorder="1" applyAlignment="1">
      <alignment horizontal="left" vertical="center"/>
    </xf>
    <xf numFmtId="0" fontId="35" fillId="0" borderId="9" xfId="0" applyFont="1" applyBorder="1" applyAlignment="1">
      <alignment horizontal="left" vertical="center"/>
    </xf>
    <xf numFmtId="0" fontId="35" fillId="0" borderId="8" xfId="0" applyFont="1" applyBorder="1" applyAlignment="1">
      <alignment horizontal="left" vertical="center"/>
    </xf>
    <xf numFmtId="14" fontId="1" fillId="0" borderId="4" xfId="0" applyNumberFormat="1" applyFont="1" applyBorder="1"/>
    <xf numFmtId="0" fontId="5" fillId="0" borderId="0" xfId="0" applyFont="1" applyAlignment="1">
      <alignment horizontal="left" vertical="center" wrapText="1"/>
    </xf>
    <xf numFmtId="0" fontId="5" fillId="0" borderId="12" xfId="0" applyFont="1" applyFill="1" applyBorder="1" applyAlignment="1">
      <alignment horizontal="center" vertical="center" wrapText="1"/>
    </xf>
    <xf numFmtId="0" fontId="43" fillId="29" borderId="12" xfId="0" applyFont="1" applyFill="1" applyBorder="1" applyAlignment="1">
      <alignment horizontal="center" vertical="center" wrapText="1"/>
    </xf>
    <xf numFmtId="0" fontId="64" fillId="0" borderId="12" xfId="0" applyFont="1" applyBorder="1" applyAlignment="1">
      <alignment horizontal="center" vertical="center" wrapText="1"/>
    </xf>
    <xf numFmtId="0" fontId="65" fillId="0" borderId="12" xfId="0" applyFont="1" applyBorder="1" applyAlignment="1">
      <alignment horizontal="center" vertical="center" wrapText="1"/>
    </xf>
    <xf numFmtId="2" fontId="49" fillId="0" borderId="12" xfId="0" applyNumberFormat="1" applyFont="1" applyFill="1" applyBorder="1" applyAlignment="1">
      <alignment horizontal="center" vertical="center"/>
    </xf>
    <xf numFmtId="0" fontId="3" fillId="0" borderId="0" xfId="0" applyFont="1" applyAlignment="1">
      <alignment horizontal="left" vertical="center" wrapText="1"/>
    </xf>
    <xf numFmtId="0" fontId="7" fillId="0" borderId="0" xfId="0" applyFont="1" applyAlignment="1">
      <alignment horizontal="left" vertical="center" wrapText="1"/>
    </xf>
    <xf numFmtId="0" fontId="3" fillId="0" borderId="12" xfId="0" applyFont="1" applyBorder="1" applyAlignment="1">
      <alignment vertical="center" wrapText="1"/>
    </xf>
    <xf numFmtId="0" fontId="0" fillId="0" borderId="28" xfId="0" applyBorder="1" applyAlignment="1">
      <alignment horizontal="center"/>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40" fillId="0" borderId="3" xfId="0" applyFont="1" applyBorder="1" applyAlignment="1">
      <alignment horizontal="left" vertical="center" wrapText="1"/>
    </xf>
    <xf numFmtId="0" fontId="40" fillId="0" borderId="4" xfId="0" applyFont="1" applyBorder="1" applyAlignment="1">
      <alignment horizontal="left" vertical="center" wrapText="1"/>
    </xf>
    <xf numFmtId="14" fontId="44" fillId="13" borderId="10" xfId="0" applyNumberFormat="1" applyFont="1" applyFill="1" applyBorder="1" applyAlignment="1" applyProtection="1">
      <alignment horizontal="left" vertical="center" wrapText="1"/>
      <protection locked="0"/>
    </xf>
    <xf numFmtId="0" fontId="44" fillId="13" borderId="6" xfId="0" applyFont="1" applyFill="1" applyBorder="1" applyAlignment="1" applyProtection="1">
      <alignment horizontal="left" vertical="center" wrapText="1"/>
      <protection locked="0"/>
    </xf>
    <xf numFmtId="0" fontId="44" fillId="13" borderId="10" xfId="0" applyNumberFormat="1" applyFont="1" applyFill="1" applyBorder="1" applyAlignment="1" applyProtection="1">
      <alignment horizontal="left" vertical="center" wrapText="1"/>
      <protection locked="0"/>
    </xf>
    <xf numFmtId="0" fontId="44" fillId="13" borderId="6" xfId="0" applyNumberFormat="1" applyFont="1" applyFill="1" applyBorder="1" applyAlignment="1" applyProtection="1">
      <alignment horizontal="left" vertical="center" wrapText="1"/>
      <protection locked="0"/>
    </xf>
    <xf numFmtId="0" fontId="44" fillId="13" borderId="10" xfId="0" applyFont="1" applyFill="1" applyBorder="1" applyAlignment="1" applyProtection="1">
      <alignment horizontal="left" vertical="center" wrapText="1"/>
      <protection locked="0"/>
    </xf>
    <xf numFmtId="0" fontId="24" fillId="4" borderId="12" xfId="0" applyFont="1" applyFill="1" applyBorder="1" applyAlignment="1">
      <alignment vertical="center" wrapText="1"/>
    </xf>
    <xf numFmtId="0" fontId="24" fillId="4" borderId="11" xfId="0" applyFont="1" applyFill="1" applyBorder="1" applyAlignment="1">
      <alignment vertical="center" wrapText="1"/>
    </xf>
    <xf numFmtId="0" fontId="5" fillId="2" borderId="12" xfId="0" applyFont="1" applyFill="1" applyBorder="1" applyAlignment="1">
      <alignment vertical="center" wrapText="1"/>
    </xf>
    <xf numFmtId="0" fontId="26" fillId="2" borderId="12" xfId="0" applyFont="1" applyFill="1" applyBorder="1" applyAlignment="1">
      <alignment vertical="center" wrapText="1"/>
    </xf>
    <xf numFmtId="0" fontId="25" fillId="0" borderId="18" xfId="0" applyFont="1" applyFill="1" applyBorder="1" applyAlignment="1">
      <alignment horizontal="center" vertical="center" wrapText="1"/>
    </xf>
    <xf numFmtId="0" fontId="25" fillId="0" borderId="32" xfId="0" applyFont="1" applyFill="1" applyBorder="1" applyAlignment="1">
      <alignment horizontal="center" vertical="center" wrapText="1"/>
    </xf>
    <xf numFmtId="0" fontId="25" fillId="0" borderId="25" xfId="0" applyFont="1" applyFill="1" applyBorder="1" applyAlignment="1">
      <alignment horizontal="center" vertical="center" wrapText="1"/>
    </xf>
    <xf numFmtId="0" fontId="3" fillId="16" borderId="12" xfId="0" applyFont="1" applyFill="1" applyBorder="1" applyAlignment="1" applyProtection="1">
      <alignment horizontal="center" vertical="center" wrapText="1"/>
      <protection locked="0"/>
    </xf>
    <xf numFmtId="0" fontId="46" fillId="28" borderId="21" xfId="0" applyFont="1" applyFill="1" applyBorder="1" applyAlignment="1" applyProtection="1">
      <alignment vertical="center"/>
      <protection locked="0"/>
    </xf>
    <xf numFmtId="0" fontId="3" fillId="28" borderId="12" xfId="0" applyFont="1" applyFill="1" applyBorder="1" applyAlignment="1" applyProtection="1">
      <alignment horizontal="center" vertical="center" wrapText="1"/>
      <protection locked="0"/>
    </xf>
    <xf numFmtId="0" fontId="3" fillId="0" borderId="11" xfId="0" applyFont="1" applyFill="1" applyBorder="1" applyAlignment="1">
      <alignment horizontal="right" vertical="center" wrapText="1"/>
    </xf>
    <xf numFmtId="0" fontId="3" fillId="0" borderId="7" xfId="0" applyFont="1" applyFill="1" applyBorder="1" applyAlignment="1">
      <alignment horizontal="right" vertical="center" wrapText="1"/>
    </xf>
    <xf numFmtId="0" fontId="50" fillId="13" borderId="11" xfId="0" applyFont="1" applyFill="1" applyBorder="1" applyAlignment="1" applyProtection="1">
      <alignment horizontal="left" vertical="center" wrapText="1"/>
      <protection locked="0"/>
    </xf>
    <xf numFmtId="0" fontId="50" fillId="13" borderId="2" xfId="0" applyFont="1" applyFill="1" applyBorder="1" applyAlignment="1" applyProtection="1">
      <alignment horizontal="left" vertical="center" wrapText="1"/>
      <protection locked="0"/>
    </xf>
    <xf numFmtId="0" fontId="50" fillId="13" borderId="7" xfId="0" applyFont="1" applyFill="1" applyBorder="1" applyAlignment="1" applyProtection="1">
      <alignment horizontal="left" vertical="center" wrapText="1"/>
      <protection locked="0"/>
    </xf>
    <xf numFmtId="0" fontId="3" fillId="0"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6" fillId="28" borderId="20" xfId="0" applyFont="1" applyFill="1" applyBorder="1" applyAlignment="1" applyProtection="1">
      <alignment vertical="top" wrapText="1"/>
      <protection locked="0"/>
    </xf>
    <xf numFmtId="0" fontId="3" fillId="0" borderId="0" xfId="0" applyFont="1" applyAlignment="1">
      <alignment horizontal="left" vertical="center"/>
    </xf>
    <xf numFmtId="0" fontId="19" fillId="4" borderId="12" xfId="0" applyFont="1" applyFill="1" applyBorder="1" applyAlignment="1">
      <alignment vertical="center" wrapText="1"/>
    </xf>
    <xf numFmtId="0" fontId="19" fillId="4" borderId="11" xfId="0" applyFont="1" applyFill="1" applyBorder="1" applyAlignment="1">
      <alignment vertical="center" wrapText="1"/>
    </xf>
    <xf numFmtId="0" fontId="5" fillId="0" borderId="11"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2" borderId="11" xfId="0" applyFont="1" applyFill="1" applyBorder="1" applyAlignment="1">
      <alignment vertical="center" wrapText="1"/>
    </xf>
    <xf numFmtId="0" fontId="26" fillId="2" borderId="7" xfId="0" applyFont="1" applyFill="1" applyBorder="1" applyAlignment="1">
      <alignment vertical="center" wrapText="1"/>
    </xf>
    <xf numFmtId="0" fontId="46" fillId="13" borderId="11" xfId="0" applyFont="1" applyFill="1" applyBorder="1" applyAlignment="1" applyProtection="1">
      <alignment horizontal="left" vertical="center" wrapText="1"/>
      <protection locked="0"/>
    </xf>
    <xf numFmtId="0" fontId="46" fillId="13" borderId="2" xfId="0" applyFont="1" applyFill="1" applyBorder="1" applyAlignment="1" applyProtection="1">
      <alignment horizontal="left" vertical="center" wrapText="1"/>
      <protection locked="0"/>
    </xf>
    <xf numFmtId="0" fontId="46" fillId="13" borderId="7" xfId="0" applyFont="1" applyFill="1" applyBorder="1" applyAlignment="1" applyProtection="1">
      <alignment horizontal="left" vertical="center" wrapText="1"/>
      <protection locked="0"/>
    </xf>
    <xf numFmtId="0" fontId="44" fillId="13" borderId="11" xfId="0" applyFont="1" applyFill="1" applyBorder="1" applyAlignment="1" applyProtection="1">
      <alignment horizontal="left" vertical="center" wrapText="1"/>
      <protection locked="0"/>
    </xf>
    <xf numFmtId="0" fontId="44" fillId="13" borderId="2" xfId="0" applyFont="1" applyFill="1" applyBorder="1" applyAlignment="1" applyProtection="1">
      <alignment horizontal="left" vertical="center" wrapText="1"/>
      <protection locked="0"/>
    </xf>
    <xf numFmtId="0" fontId="44" fillId="13" borderId="7" xfId="0" applyFont="1" applyFill="1" applyBorder="1" applyAlignment="1" applyProtection="1">
      <alignment horizontal="left" vertical="center" wrapText="1"/>
      <protection locked="0"/>
    </xf>
    <xf numFmtId="0" fontId="19" fillId="4" borderId="12" xfId="0" applyFont="1" applyFill="1" applyBorder="1" applyAlignment="1">
      <alignment horizontal="left" vertical="center" wrapText="1"/>
    </xf>
    <xf numFmtId="0" fontId="19" fillId="4" borderId="11" xfId="0" applyFont="1" applyFill="1" applyBorder="1" applyAlignment="1">
      <alignment horizontal="left" vertical="center" wrapText="1"/>
    </xf>
    <xf numFmtId="0" fontId="3" fillId="0" borderId="0" xfId="0" applyFont="1" applyAlignment="1">
      <alignment vertical="center" wrapText="1"/>
    </xf>
    <xf numFmtId="0" fontId="5" fillId="0" borderId="0" xfId="0" applyFont="1" applyAlignment="1">
      <alignment horizontal="left" vertical="center" wrapText="1"/>
    </xf>
    <xf numFmtId="0" fontId="63" fillId="0" borderId="0" xfId="0" applyFont="1" applyAlignment="1">
      <alignment horizontal="left" vertical="center" wrapText="1"/>
    </xf>
    <xf numFmtId="0" fontId="26" fillId="2" borderId="12"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2" fillId="0" borderId="0" xfId="0" applyFont="1" applyAlignment="1">
      <alignment horizontal="center"/>
    </xf>
    <xf numFmtId="0" fontId="9" fillId="0" borderId="8"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0" fillId="0" borderId="9" xfId="0" applyFont="1" applyBorder="1" applyAlignment="1">
      <alignment horizontal="left" vertical="center"/>
    </xf>
    <xf numFmtId="0" fontId="10" fillId="0" borderId="0" xfId="0" applyFont="1" applyBorder="1" applyAlignment="1">
      <alignment horizontal="left" vertical="center"/>
    </xf>
    <xf numFmtId="0" fontId="10" fillId="0" borderId="5" xfId="0" applyFont="1" applyBorder="1" applyAlignment="1">
      <alignment horizontal="left" vertical="center"/>
    </xf>
    <xf numFmtId="0" fontId="31" fillId="0" borderId="9" xfId="0" applyFont="1" applyBorder="1" applyAlignment="1">
      <alignment horizontal="left" vertical="center" wrapText="1"/>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4" fillId="0" borderId="0" xfId="0" applyFont="1" applyAlignment="1">
      <alignment horizontal="left" vertical="center"/>
    </xf>
    <xf numFmtId="0" fontId="41" fillId="0" borderId="9" xfId="0" applyFont="1" applyBorder="1" applyAlignment="1">
      <alignment horizontal="center" vertical="center"/>
    </xf>
    <xf numFmtId="0" fontId="41" fillId="0" borderId="0" xfId="0" applyFont="1" applyBorder="1" applyAlignment="1">
      <alignment horizontal="center" vertical="center"/>
    </xf>
    <xf numFmtId="0" fontId="38" fillId="0" borderId="0" xfId="0" applyFont="1" applyBorder="1" applyAlignment="1">
      <alignment horizontal="center" vertical="center"/>
    </xf>
    <xf numFmtId="0" fontId="45" fillId="0" borderId="9" xfId="0" applyFont="1" applyBorder="1" applyAlignment="1">
      <alignment horizontal="left" vertical="center" wrapText="1"/>
    </xf>
    <xf numFmtId="0" fontId="44" fillId="28" borderId="15" xfId="0" applyFont="1" applyFill="1" applyBorder="1" applyAlignment="1" applyProtection="1">
      <alignment horizontal="left" vertical="center" wrapText="1"/>
      <protection locked="0"/>
    </xf>
    <xf numFmtId="0" fontId="44" fillId="28" borderId="14" xfId="0" applyFont="1" applyFill="1" applyBorder="1" applyAlignment="1" applyProtection="1">
      <alignment horizontal="left" vertical="center" wrapText="1"/>
      <protection locked="0"/>
    </xf>
    <xf numFmtId="0" fontId="44" fillId="28" borderId="13" xfId="0" applyFont="1" applyFill="1" applyBorder="1" applyAlignment="1" applyProtection="1">
      <alignment horizontal="left" vertical="center" wrapText="1"/>
      <protection locked="0"/>
    </xf>
    <xf numFmtId="0" fontId="39" fillId="0" borderId="0" xfId="0" applyFont="1" applyAlignment="1">
      <alignment horizontal="center" vertical="center"/>
    </xf>
    <xf numFmtId="0" fontId="6" fillId="0" borderId="0" xfId="0" applyFont="1" applyAlignment="1">
      <alignment horizontal="center" vertical="center"/>
    </xf>
    <xf numFmtId="0" fontId="19" fillId="4" borderId="2" xfId="0" applyFont="1" applyFill="1" applyBorder="1" applyAlignment="1">
      <alignment vertical="center" wrapText="1"/>
    </xf>
    <xf numFmtId="0" fontId="5" fillId="0" borderId="12" xfId="0" applyFont="1" applyFill="1" applyBorder="1" applyAlignment="1">
      <alignment vertical="center" wrapText="1"/>
    </xf>
    <xf numFmtId="0" fontId="26" fillId="0" borderId="12" xfId="0" applyFont="1" applyFill="1" applyBorder="1" applyAlignment="1">
      <alignment vertical="center" wrapText="1"/>
    </xf>
    <xf numFmtId="0" fontId="5" fillId="2" borderId="7" xfId="0" applyFont="1" applyFill="1" applyBorder="1" applyAlignment="1">
      <alignment vertical="center" wrapText="1"/>
    </xf>
    <xf numFmtId="0" fontId="26" fillId="2" borderId="18" xfId="0" applyFont="1" applyFill="1" applyBorder="1" applyAlignment="1">
      <alignment vertical="center" wrapText="1"/>
    </xf>
    <xf numFmtId="0" fontId="5" fillId="2" borderId="18" xfId="0" applyFont="1" applyFill="1" applyBorder="1" applyAlignment="1">
      <alignment vertical="center" wrapText="1"/>
    </xf>
    <xf numFmtId="2" fontId="43" fillId="0" borderId="11" xfId="0" applyNumberFormat="1" applyFont="1" applyBorder="1" applyAlignment="1">
      <alignment horizontal="center" vertical="center" wrapText="1"/>
    </xf>
    <xf numFmtId="2" fontId="43" fillId="0" borderId="7" xfId="0" applyNumberFormat="1" applyFont="1" applyBorder="1" applyAlignment="1">
      <alignment horizontal="center" vertical="center" wrapText="1"/>
    </xf>
    <xf numFmtId="0" fontId="43" fillId="5" borderId="0" xfId="0" applyFont="1" applyFill="1" applyBorder="1" applyAlignment="1">
      <alignment horizontal="center" vertical="center" wrapText="1"/>
    </xf>
    <xf numFmtId="0" fontId="16" fillId="0" borderId="11" xfId="0" applyFont="1" applyBorder="1" applyAlignment="1">
      <alignment horizontal="left" vertical="center" wrapText="1"/>
    </xf>
    <xf numFmtId="0" fontId="16" fillId="0" borderId="7" xfId="0" applyFont="1" applyBorder="1" applyAlignment="1">
      <alignment horizontal="left" vertical="center" wrapText="1"/>
    </xf>
    <xf numFmtId="0" fontId="26" fillId="0" borderId="11" xfId="0" applyFont="1" applyBorder="1" applyAlignment="1">
      <alignment horizontal="center" vertical="center" wrapText="1"/>
    </xf>
    <xf numFmtId="0" fontId="26" fillId="0" borderId="7" xfId="0" applyFont="1" applyBorder="1" applyAlignment="1">
      <alignment horizontal="center" vertical="center" wrapText="1"/>
    </xf>
    <xf numFmtId="0" fontId="43" fillId="10" borderId="11"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42" fillId="0" borderId="24" xfId="0" applyFont="1" applyBorder="1" applyAlignment="1">
      <alignment horizontal="left" vertical="center" wrapText="1"/>
    </xf>
    <xf numFmtId="0" fontId="42" fillId="0" borderId="23" xfId="0" applyFont="1" applyBorder="1" applyAlignment="1">
      <alignment horizontal="left" vertical="center" wrapText="1"/>
    </xf>
    <xf numFmtId="0" fontId="42" fillId="0" borderId="22" xfId="0" applyFont="1" applyBorder="1" applyAlignment="1">
      <alignment horizontal="left" vertical="center" wrapText="1"/>
    </xf>
    <xf numFmtId="0" fontId="32" fillId="11" borderId="25" xfId="0" applyFont="1" applyFill="1" applyBorder="1" applyAlignment="1">
      <alignment vertical="center" wrapText="1"/>
    </xf>
    <xf numFmtId="0" fontId="42" fillId="0" borderId="9" xfId="0" applyFont="1" applyBorder="1" applyAlignment="1">
      <alignment horizontal="left" vertical="center" wrapText="1"/>
    </xf>
    <xf numFmtId="0" fontId="42" fillId="0" borderId="0" xfId="0" applyFont="1" applyBorder="1" applyAlignment="1">
      <alignment horizontal="left" vertical="center" wrapText="1"/>
    </xf>
    <xf numFmtId="0" fontId="0" fillId="9" borderId="12" xfId="0" applyFill="1" applyBorder="1" applyAlignment="1" applyProtection="1">
      <alignment horizontal="center"/>
      <protection locked="0"/>
    </xf>
    <xf numFmtId="0" fontId="26" fillId="9" borderId="12" xfId="0" applyFont="1" applyFill="1" applyBorder="1" applyAlignment="1">
      <alignment horizontal="center" vertical="center" wrapText="1"/>
    </xf>
    <xf numFmtId="0" fontId="0" fillId="8" borderId="12" xfId="0" applyFill="1" applyBorder="1" applyAlignment="1" applyProtection="1">
      <alignment horizontal="center"/>
      <protection locked="0"/>
    </xf>
    <xf numFmtId="0" fontId="26" fillId="0" borderId="12" xfId="0" applyFont="1" applyBorder="1" applyAlignment="1">
      <alignment horizontal="left" vertical="center" wrapText="1"/>
    </xf>
    <xf numFmtId="0" fontId="32" fillId="0" borderId="12" xfId="0" applyFont="1" applyBorder="1" applyAlignment="1">
      <alignment vertical="center" wrapText="1"/>
    </xf>
    <xf numFmtId="0" fontId="3" fillId="0" borderId="1" xfId="0" applyFont="1" applyBorder="1" applyAlignment="1">
      <alignment horizontal="center" vertical="center"/>
    </xf>
    <xf numFmtId="0" fontId="25" fillId="0" borderId="1" xfId="0" applyFont="1" applyBorder="1" applyAlignment="1">
      <alignment horizontal="center" vertical="center"/>
    </xf>
    <xf numFmtId="0" fontId="25" fillId="0" borderId="0" xfId="0" applyFont="1" applyBorder="1" applyAlignment="1">
      <alignment horizontal="center" vertical="center"/>
    </xf>
    <xf numFmtId="0" fontId="26" fillId="0" borderId="12" xfId="0" applyFont="1" applyBorder="1" applyAlignment="1">
      <alignment horizontal="center" vertical="center" wrapText="1"/>
    </xf>
    <xf numFmtId="0" fontId="34" fillId="0" borderId="10" xfId="0" applyFont="1" applyBorder="1" applyAlignment="1">
      <alignment horizontal="left" vertical="center"/>
    </xf>
    <xf numFmtId="0" fontId="34" fillId="0" borderId="1" xfId="0" applyFont="1" applyBorder="1" applyAlignment="1">
      <alignment horizontal="left" vertical="center"/>
    </xf>
    <xf numFmtId="0" fontId="34" fillId="0" borderId="6" xfId="0" applyFont="1" applyBorder="1" applyAlignment="1">
      <alignment horizontal="left" vertical="center"/>
    </xf>
    <xf numFmtId="0" fontId="35" fillId="0" borderId="9" xfId="0" applyFont="1" applyBorder="1" applyAlignment="1">
      <alignment horizontal="left" vertical="center"/>
    </xf>
    <xf numFmtId="0" fontId="35" fillId="0" borderId="0" xfId="0" applyFont="1" applyBorder="1" applyAlignment="1">
      <alignment horizontal="left" vertical="center"/>
    </xf>
    <xf numFmtId="0" fontId="35" fillId="0" borderId="5" xfId="0" applyFont="1" applyBorder="1" applyAlignment="1">
      <alignment horizontal="left" vertical="center"/>
    </xf>
    <xf numFmtId="0" fontId="35" fillId="0" borderId="8" xfId="0" applyFont="1" applyBorder="1" applyAlignment="1">
      <alignment horizontal="left"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26" fillId="0" borderId="9" xfId="0" applyFont="1" applyBorder="1" applyAlignment="1">
      <alignment horizontal="left" vertical="center" wrapText="1"/>
    </xf>
    <xf numFmtId="0" fontId="26" fillId="0" borderId="0" xfId="0" applyFont="1" applyBorder="1" applyAlignment="1">
      <alignment horizontal="left" vertical="center" wrapText="1"/>
    </xf>
    <xf numFmtId="0" fontId="26" fillId="8" borderId="12" xfId="0" applyFont="1" applyFill="1" applyBorder="1" applyAlignment="1">
      <alignment horizontal="center" vertical="center" wrapText="1"/>
    </xf>
    <xf numFmtId="0" fontId="0" fillId="0" borderId="12" xfId="0" applyBorder="1" applyAlignment="1">
      <alignment horizontal="left" vertical="top" wrapText="1"/>
    </xf>
  </cellXfs>
  <cellStyles count="320">
    <cellStyle name="Comma" xfId="319"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Normal" xfId="0" builtinId="0"/>
  </cellStyles>
  <dxfs count="46">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14996795556505021"/>
        </patternFill>
      </fill>
    </dxf>
    <dxf>
      <fill>
        <patternFill>
          <bgColor theme="0" tint="-0.499984740745262"/>
        </patternFill>
      </fill>
    </dxf>
    <dxf>
      <fill>
        <patternFill>
          <bgColor theme="0" tint="-0.14996795556505021"/>
        </patternFill>
      </fill>
    </dxf>
    <dxf>
      <fill>
        <patternFill>
          <bgColor theme="0" tint="-0.499984740745262"/>
        </patternFill>
      </fill>
    </dxf>
    <dxf>
      <fill>
        <patternFill>
          <bgColor theme="0" tint="-0.14996795556505021"/>
        </patternFill>
      </fill>
    </dxf>
    <dxf>
      <fill>
        <patternFill>
          <bgColor theme="0" tint="-0.499984740745262"/>
        </patternFill>
      </fill>
    </dxf>
    <dxf>
      <fill>
        <patternFill>
          <bgColor theme="0" tint="-0.14996795556505021"/>
        </patternFill>
      </fill>
    </dxf>
    <dxf>
      <fill>
        <patternFill>
          <bgColor theme="0" tint="-0.499984740745262"/>
        </patternFill>
      </fill>
    </dxf>
    <dxf>
      <fill>
        <patternFill>
          <bgColor theme="0" tint="-0.14996795556505021"/>
        </patternFill>
      </fill>
    </dxf>
    <dxf>
      <fill>
        <patternFill>
          <bgColor theme="0" tint="-0.499984740745262"/>
        </patternFill>
      </fill>
    </dxf>
    <dxf>
      <fill>
        <patternFill>
          <bgColor theme="0" tint="-0.14996795556505021"/>
        </patternFill>
      </fill>
    </dxf>
    <dxf>
      <fill>
        <patternFill>
          <bgColor theme="0" tint="-0.499984740745262"/>
        </patternFill>
      </fill>
    </dxf>
    <dxf>
      <fill>
        <patternFill>
          <bgColor theme="0" tint="-0.14996795556505021"/>
        </patternFill>
      </fill>
    </dxf>
    <dxf>
      <fill>
        <patternFill>
          <bgColor theme="0" tint="-0.499984740745262"/>
        </patternFill>
      </fill>
    </dxf>
    <dxf>
      <fill>
        <patternFill>
          <bgColor theme="0" tint="-0.14996795556505021"/>
        </patternFill>
      </fill>
    </dxf>
    <dxf>
      <fill>
        <patternFill>
          <bgColor theme="0" tint="-0.499984740745262"/>
        </patternFill>
      </fill>
    </dxf>
    <dxf>
      <fill>
        <patternFill>
          <bgColor theme="0" tint="-0.14996795556505021"/>
        </patternFill>
      </fill>
    </dxf>
    <dxf>
      <fill>
        <patternFill>
          <bgColor theme="0" tint="-0.499984740745262"/>
        </patternFill>
      </fill>
    </dxf>
    <dxf>
      <fill>
        <patternFill>
          <bgColor theme="0" tint="-0.14996795556505021"/>
        </patternFill>
      </fill>
    </dxf>
    <dxf>
      <fill>
        <patternFill>
          <bgColor theme="0" tint="-0.499984740745262"/>
        </patternFill>
      </fill>
    </dxf>
    <dxf>
      <fill>
        <patternFill>
          <bgColor theme="0" tint="-0.14996795556505021"/>
        </patternFill>
      </fill>
    </dxf>
    <dxf>
      <fill>
        <patternFill>
          <bgColor theme="0" tint="-0.499984740745262"/>
        </patternFill>
      </fill>
    </dxf>
    <dxf>
      <fill>
        <patternFill>
          <bgColor theme="0" tint="-0.14996795556505021"/>
        </patternFill>
      </fill>
    </dxf>
    <dxf>
      <fill>
        <patternFill>
          <bgColor theme="0" tint="-0.499984740745262"/>
        </patternFill>
      </fill>
    </dxf>
    <dxf>
      <fill>
        <patternFill>
          <bgColor theme="0" tint="-0.14996795556505021"/>
        </patternFill>
      </fill>
    </dxf>
    <dxf>
      <fill>
        <patternFill>
          <bgColor theme="0" tint="-0.499984740745262"/>
        </patternFill>
      </fill>
    </dxf>
  </dxfs>
  <tableStyles count="0" defaultTableStyle="TableStyleMedium9" defaultPivotStyle="PivotStyleMedium4"/>
  <colors>
    <mruColors>
      <color rgb="FF1F497D"/>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Physical</a:t>
            </a:r>
            <a:r>
              <a:rPr lang="en-US" baseline="0"/>
              <a:t> Assistance standard deviations </a:t>
            </a:r>
            <a:endParaRPr lang="en-US"/>
          </a:p>
        </c:rich>
      </c:tx>
      <c:overlay val="0"/>
    </c:title>
    <c:autoTitleDeleted val="0"/>
    <c:plotArea>
      <c:layout/>
      <c:barChart>
        <c:barDir val="col"/>
        <c:grouping val="clustered"/>
        <c:varyColors val="0"/>
        <c:ser>
          <c:idx val="0"/>
          <c:order val="0"/>
          <c:tx>
            <c:strRef>
              <c:f>'Chart Calc - Z Score'!$B$4</c:f>
              <c:strCache>
                <c:ptCount val="1"/>
                <c:pt idx="0">
                  <c:v>Peers at 2 SD</c:v>
                </c:pt>
              </c:strCache>
            </c:strRef>
          </c:tx>
          <c:spPr>
            <a:solidFill>
              <a:schemeClr val="accent3">
                <a:lumMod val="75000"/>
              </a:schemeClr>
            </a:solidFill>
          </c:spPr>
          <c:invertIfNegative val="0"/>
          <c:cat>
            <c:strRef>
              <c:f>'Chart Calc - Z Score'!$A$5:$A$15</c:f>
              <c:strCache>
                <c:ptCount val="11"/>
                <c:pt idx="0">
                  <c:v>Personal Hygiene</c:v>
                </c:pt>
                <c:pt idx="1">
                  <c:v>Bathing/dressing</c:v>
                </c:pt>
                <c:pt idx="2">
                  <c:v>Food preparation</c:v>
                </c:pt>
                <c:pt idx="3">
                  <c:v>shopping</c:v>
                </c:pt>
                <c:pt idx="4">
                  <c:v>home activities</c:v>
                </c:pt>
                <c:pt idx="5">
                  <c:v>Health and safety</c:v>
                </c:pt>
                <c:pt idx="6">
                  <c:v>Money management</c:v>
                </c:pt>
                <c:pt idx="7">
                  <c:v>Everyday devices</c:v>
                </c:pt>
                <c:pt idx="8">
                  <c:v>Transport and outdoor surfaces</c:v>
                </c:pt>
                <c:pt idx="9">
                  <c:v>Leisure, rec and play</c:v>
                </c:pt>
                <c:pt idx="10">
                  <c:v>School</c:v>
                </c:pt>
              </c:strCache>
            </c:strRef>
          </c:cat>
          <c:val>
            <c:numRef>
              <c:f>'Chart Calc - Z Score'!$B$5:$B$15</c:f>
              <c:numCache>
                <c:formatCode>General</c:formatCode>
                <c:ptCount val="11"/>
                <c:pt idx="0">
                  <c:v>2</c:v>
                </c:pt>
                <c:pt idx="1">
                  <c:v>2</c:v>
                </c:pt>
                <c:pt idx="2">
                  <c:v>2</c:v>
                </c:pt>
                <c:pt idx="3">
                  <c:v>2</c:v>
                </c:pt>
                <c:pt idx="4">
                  <c:v>2</c:v>
                </c:pt>
                <c:pt idx="5">
                  <c:v>2</c:v>
                </c:pt>
                <c:pt idx="6">
                  <c:v>2</c:v>
                </c:pt>
                <c:pt idx="7">
                  <c:v>2</c:v>
                </c:pt>
                <c:pt idx="8">
                  <c:v>2</c:v>
                </c:pt>
                <c:pt idx="9">
                  <c:v>2</c:v>
                </c:pt>
                <c:pt idx="10">
                  <c:v>2</c:v>
                </c:pt>
              </c:numCache>
            </c:numRef>
          </c:val>
        </c:ser>
        <c:dLbls>
          <c:showLegendKey val="0"/>
          <c:showVal val="0"/>
          <c:showCatName val="0"/>
          <c:showSerName val="0"/>
          <c:showPercent val="0"/>
          <c:showBubbleSize val="0"/>
        </c:dLbls>
        <c:gapWidth val="150"/>
        <c:axId val="32701440"/>
        <c:axId val="84477056"/>
      </c:barChart>
      <c:lineChart>
        <c:grouping val="standard"/>
        <c:varyColors val="0"/>
        <c:ser>
          <c:idx val="1"/>
          <c:order val="1"/>
          <c:tx>
            <c:strRef>
              <c:f>'Chart Calc - Z Score'!$C$4</c:f>
              <c:strCache>
                <c:ptCount val="1"/>
                <c:pt idx="0">
                  <c:v>Subjects Z Score</c:v>
                </c:pt>
              </c:strCache>
            </c:strRef>
          </c:tx>
          <c:cat>
            <c:strRef>
              <c:f>'Chart Calc - Z Score'!$A$5:$A$15</c:f>
              <c:strCache>
                <c:ptCount val="11"/>
                <c:pt idx="0">
                  <c:v>Personal Hygiene</c:v>
                </c:pt>
                <c:pt idx="1">
                  <c:v>Bathing/dressing</c:v>
                </c:pt>
                <c:pt idx="2">
                  <c:v>Food preparation</c:v>
                </c:pt>
                <c:pt idx="3">
                  <c:v>shopping</c:v>
                </c:pt>
                <c:pt idx="4">
                  <c:v>home activities</c:v>
                </c:pt>
                <c:pt idx="5">
                  <c:v>Health and safety</c:v>
                </c:pt>
                <c:pt idx="6">
                  <c:v>Money management</c:v>
                </c:pt>
                <c:pt idx="7">
                  <c:v>Everyday devices</c:v>
                </c:pt>
                <c:pt idx="8">
                  <c:v>Transport and outdoor surfaces</c:v>
                </c:pt>
                <c:pt idx="9">
                  <c:v>Leisure, rec and play</c:v>
                </c:pt>
                <c:pt idx="10">
                  <c:v>School</c:v>
                </c:pt>
              </c:strCache>
            </c:strRef>
          </c:cat>
          <c:val>
            <c:numRef>
              <c:f>'Chart Calc - Z Score'!$C$5:$C$15</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val>
          <c:smooth val="0"/>
        </c:ser>
        <c:dLbls>
          <c:showLegendKey val="0"/>
          <c:showVal val="0"/>
          <c:showCatName val="0"/>
          <c:showSerName val="0"/>
          <c:showPercent val="0"/>
          <c:showBubbleSize val="0"/>
        </c:dLbls>
        <c:marker val="1"/>
        <c:smooth val="0"/>
        <c:axId val="32701440"/>
        <c:axId val="84477056"/>
      </c:lineChart>
      <c:catAx>
        <c:axId val="32701440"/>
        <c:scaling>
          <c:orientation val="minMax"/>
        </c:scaling>
        <c:delete val="0"/>
        <c:axPos val="b"/>
        <c:majorTickMark val="none"/>
        <c:minorTickMark val="none"/>
        <c:tickLblPos val="nextTo"/>
        <c:crossAx val="84477056"/>
        <c:crosses val="autoZero"/>
        <c:auto val="1"/>
        <c:lblAlgn val="ctr"/>
        <c:lblOffset val="100"/>
        <c:noMultiLvlLbl val="0"/>
      </c:catAx>
      <c:valAx>
        <c:axId val="84477056"/>
        <c:scaling>
          <c:orientation val="minMax"/>
        </c:scaling>
        <c:delete val="0"/>
        <c:axPos val="l"/>
        <c:majorGridlines/>
        <c:title>
          <c:tx>
            <c:rich>
              <a:bodyPr/>
              <a:lstStyle/>
              <a:p>
                <a:pPr>
                  <a:defRPr/>
                </a:pPr>
                <a:r>
                  <a:rPr lang="en-US"/>
                  <a:t>Score</a:t>
                </a:r>
              </a:p>
            </c:rich>
          </c:tx>
          <c:overlay val="0"/>
        </c:title>
        <c:numFmt formatCode="General" sourceLinked="1"/>
        <c:majorTickMark val="out"/>
        <c:minorTickMark val="none"/>
        <c:tickLblPos val="nextTo"/>
        <c:crossAx val="32701440"/>
        <c:crosses val="autoZero"/>
        <c:crossBetween val="between"/>
      </c:valAx>
    </c:plotArea>
    <c:legend>
      <c:legendPos val="b"/>
      <c:overlay val="0"/>
    </c:legend>
    <c:plotVisOnly val="1"/>
    <c:dispBlanksAs val="gap"/>
    <c:showDLblsOverMax val="0"/>
  </c:chart>
  <c:printSettings>
    <c:headerFooter/>
    <c:pageMargins b="1" l="0.75000000000000033" r="0.75000000000000033" t="1" header="0.5" footer="0.5"/>
    <c:pageSetup paperSize="9" orientation="portrait" horizontalDpi="-4" verticalDpi="-4"/>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Supervision score</a:t>
            </a:r>
            <a:r>
              <a:rPr lang="en-US" baseline="0"/>
              <a:t> </a:t>
            </a:r>
            <a:endParaRPr lang="en-US"/>
          </a:p>
        </c:rich>
      </c:tx>
      <c:overlay val="0"/>
    </c:title>
    <c:autoTitleDeleted val="0"/>
    <c:plotArea>
      <c:layout/>
      <c:barChart>
        <c:barDir val="col"/>
        <c:grouping val="clustered"/>
        <c:varyColors val="0"/>
        <c:ser>
          <c:idx val="0"/>
          <c:order val="0"/>
          <c:tx>
            <c:strRef>
              <c:f>'Chart Calc - 2 SD'!$B$19</c:f>
              <c:strCache>
                <c:ptCount val="1"/>
                <c:pt idx="0">
                  <c:v>score @2SD</c:v>
                </c:pt>
              </c:strCache>
            </c:strRef>
          </c:tx>
          <c:spPr>
            <a:solidFill>
              <a:srgbClr val="FFBC50"/>
            </a:solidFill>
          </c:spPr>
          <c:invertIfNegative val="0"/>
          <c:cat>
            <c:strRef>
              <c:f>'Chart Calc - 2 SD'!$A$20:$A$31</c:f>
              <c:strCache>
                <c:ptCount val="12"/>
                <c:pt idx="0">
                  <c:v>Personal Hygiene</c:v>
                </c:pt>
                <c:pt idx="1">
                  <c:v>Bathing/dressing</c:v>
                </c:pt>
                <c:pt idx="2">
                  <c:v>Food preparation</c:v>
                </c:pt>
                <c:pt idx="3">
                  <c:v>shopping</c:v>
                </c:pt>
                <c:pt idx="4">
                  <c:v>home activities</c:v>
                </c:pt>
                <c:pt idx="5">
                  <c:v>Health and safety</c:v>
                </c:pt>
                <c:pt idx="6">
                  <c:v>Money management</c:v>
                </c:pt>
                <c:pt idx="7">
                  <c:v>Everyday devices</c:v>
                </c:pt>
                <c:pt idx="8">
                  <c:v>Transport and outdoor surfaces</c:v>
                </c:pt>
                <c:pt idx="9">
                  <c:v>Interpersonal relationships</c:v>
                </c:pt>
                <c:pt idx="10">
                  <c:v>Leisure, rec and play</c:v>
                </c:pt>
                <c:pt idx="11">
                  <c:v>School</c:v>
                </c:pt>
              </c:strCache>
            </c:strRef>
          </c:cat>
          <c:val>
            <c:numRef>
              <c:f>'Chart Calc - 2 SD'!$B$20:$B$31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axId val="117260288"/>
        <c:axId val="117262208"/>
      </c:barChart>
      <c:lineChart>
        <c:grouping val="standard"/>
        <c:varyColors val="0"/>
        <c:ser>
          <c:idx val="1"/>
          <c:order val="1"/>
          <c:tx>
            <c:strRef>
              <c:f>'Chart Calc - 2 SD'!$C$19</c:f>
              <c:strCache>
                <c:ptCount val="1"/>
                <c:pt idx="0">
                  <c:v>Subject's Score</c:v>
                </c:pt>
              </c:strCache>
            </c:strRef>
          </c:tx>
          <c:cat>
            <c:strRef>
              <c:f>'Chart Calc - 2 SD'!$A$20:$A$31</c:f>
              <c:strCache>
                <c:ptCount val="12"/>
                <c:pt idx="0">
                  <c:v>Personal Hygiene</c:v>
                </c:pt>
                <c:pt idx="1">
                  <c:v>Bathing/dressing</c:v>
                </c:pt>
                <c:pt idx="2">
                  <c:v>Food preparation</c:v>
                </c:pt>
                <c:pt idx="3">
                  <c:v>shopping</c:v>
                </c:pt>
                <c:pt idx="4">
                  <c:v>home activities</c:v>
                </c:pt>
                <c:pt idx="5">
                  <c:v>Health and safety</c:v>
                </c:pt>
                <c:pt idx="6">
                  <c:v>Money management</c:v>
                </c:pt>
                <c:pt idx="7">
                  <c:v>Everyday devices</c:v>
                </c:pt>
                <c:pt idx="8">
                  <c:v>Transport and outdoor surfaces</c:v>
                </c:pt>
                <c:pt idx="9">
                  <c:v>Interpersonal relationships</c:v>
                </c:pt>
                <c:pt idx="10">
                  <c:v>Leisure, rec and play</c:v>
                </c:pt>
                <c:pt idx="11">
                  <c:v>School</c:v>
                </c:pt>
              </c:strCache>
            </c:strRef>
          </c:cat>
          <c:val>
            <c:numRef>
              <c:f>'Chart Calc - 2 SD'!$C$20:$C$31</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17260288"/>
        <c:axId val="117262208"/>
      </c:lineChart>
      <c:catAx>
        <c:axId val="117260288"/>
        <c:scaling>
          <c:orientation val="minMax"/>
        </c:scaling>
        <c:delete val="0"/>
        <c:axPos val="b"/>
        <c:title>
          <c:tx>
            <c:rich>
              <a:bodyPr/>
              <a:lstStyle/>
              <a:p>
                <a:pPr>
                  <a:defRPr/>
                </a:pPr>
                <a:r>
                  <a:rPr lang="en-US"/>
                  <a:t>Domain</a:t>
                </a:r>
              </a:p>
            </c:rich>
          </c:tx>
          <c:overlay val="0"/>
        </c:title>
        <c:majorTickMark val="out"/>
        <c:minorTickMark val="none"/>
        <c:tickLblPos val="nextTo"/>
        <c:crossAx val="117262208"/>
        <c:crosses val="autoZero"/>
        <c:auto val="1"/>
        <c:lblAlgn val="ctr"/>
        <c:lblOffset val="100"/>
        <c:noMultiLvlLbl val="0"/>
      </c:catAx>
      <c:valAx>
        <c:axId val="117262208"/>
        <c:scaling>
          <c:orientation val="minMax"/>
        </c:scaling>
        <c:delete val="0"/>
        <c:axPos val="l"/>
        <c:majorGridlines/>
        <c:title>
          <c:tx>
            <c:rich>
              <a:bodyPr rot="-5400000" vert="horz"/>
              <a:lstStyle/>
              <a:p>
                <a:pPr>
                  <a:defRPr/>
                </a:pPr>
                <a:r>
                  <a:rPr lang="en-US"/>
                  <a:t>Score</a:t>
                </a:r>
              </a:p>
            </c:rich>
          </c:tx>
          <c:overlay val="0"/>
        </c:title>
        <c:numFmt formatCode="General" sourceLinked="1"/>
        <c:majorTickMark val="out"/>
        <c:minorTickMark val="none"/>
        <c:tickLblPos val="nextTo"/>
        <c:crossAx val="117260288"/>
        <c:crosses val="autoZero"/>
        <c:crossBetween val="between"/>
      </c:valAx>
    </c:plotArea>
    <c:legend>
      <c:legendPos val="r"/>
      <c:overlay val="0"/>
    </c:legend>
    <c:plotVisOnly val="1"/>
    <c:dispBlanksAs val="gap"/>
    <c:showDLblsOverMax val="0"/>
  </c:chart>
  <c:printSettings>
    <c:headerFooter/>
    <c:pageMargins b="1" l="0.75000000000000033" r="0.750000000000000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Supervision standard deviations</a:t>
            </a:r>
            <a:r>
              <a:rPr lang="en-US" baseline="0"/>
              <a:t> </a:t>
            </a:r>
            <a:endParaRPr lang="en-US"/>
          </a:p>
        </c:rich>
      </c:tx>
      <c:overlay val="0"/>
    </c:title>
    <c:autoTitleDeleted val="0"/>
    <c:plotArea>
      <c:layout/>
      <c:barChart>
        <c:barDir val="col"/>
        <c:grouping val="clustered"/>
        <c:varyColors val="0"/>
        <c:ser>
          <c:idx val="0"/>
          <c:order val="0"/>
          <c:tx>
            <c:strRef>
              <c:f>'Chart Calc - Z Score'!$B$19</c:f>
              <c:strCache>
                <c:ptCount val="1"/>
                <c:pt idx="0">
                  <c:v>Peers at 2 SD</c:v>
                </c:pt>
              </c:strCache>
            </c:strRef>
          </c:tx>
          <c:spPr>
            <a:solidFill>
              <a:srgbClr val="FFBC50"/>
            </a:solidFill>
          </c:spPr>
          <c:invertIfNegative val="0"/>
          <c:cat>
            <c:strRef>
              <c:f>'Chart Calc - Z Score'!$A$20:$A$31</c:f>
              <c:strCache>
                <c:ptCount val="12"/>
                <c:pt idx="0">
                  <c:v>Personal Hygiene</c:v>
                </c:pt>
                <c:pt idx="1">
                  <c:v>Bathing/dressing</c:v>
                </c:pt>
                <c:pt idx="2">
                  <c:v>Food preparation</c:v>
                </c:pt>
                <c:pt idx="3">
                  <c:v>shopping</c:v>
                </c:pt>
                <c:pt idx="4">
                  <c:v>home activities</c:v>
                </c:pt>
                <c:pt idx="5">
                  <c:v>Health and safety</c:v>
                </c:pt>
                <c:pt idx="6">
                  <c:v>Money management</c:v>
                </c:pt>
                <c:pt idx="7">
                  <c:v>Everyday devices</c:v>
                </c:pt>
                <c:pt idx="8">
                  <c:v>Transport and outdoor surfaces</c:v>
                </c:pt>
                <c:pt idx="9">
                  <c:v>Interpersonal relationships</c:v>
                </c:pt>
                <c:pt idx="10">
                  <c:v>Leisure, rec and play</c:v>
                </c:pt>
                <c:pt idx="11">
                  <c:v>School</c:v>
                </c:pt>
              </c:strCache>
            </c:strRef>
          </c:cat>
          <c:val>
            <c:numRef>
              <c:f>'Chart Calc - Z Score'!$B$20:$B$31</c:f>
              <c:numCache>
                <c:formatCode>General</c:formatCode>
                <c:ptCount val="12"/>
                <c:pt idx="0">
                  <c:v>2</c:v>
                </c:pt>
                <c:pt idx="1">
                  <c:v>2</c:v>
                </c:pt>
                <c:pt idx="2">
                  <c:v>2</c:v>
                </c:pt>
                <c:pt idx="3">
                  <c:v>2</c:v>
                </c:pt>
                <c:pt idx="4">
                  <c:v>2</c:v>
                </c:pt>
                <c:pt idx="5">
                  <c:v>2</c:v>
                </c:pt>
                <c:pt idx="6">
                  <c:v>2</c:v>
                </c:pt>
                <c:pt idx="7">
                  <c:v>2</c:v>
                </c:pt>
                <c:pt idx="8">
                  <c:v>2</c:v>
                </c:pt>
                <c:pt idx="9">
                  <c:v>2</c:v>
                </c:pt>
                <c:pt idx="10">
                  <c:v>2</c:v>
                </c:pt>
                <c:pt idx="11">
                  <c:v>2</c:v>
                </c:pt>
              </c:numCache>
            </c:numRef>
          </c:val>
        </c:ser>
        <c:dLbls>
          <c:showLegendKey val="0"/>
          <c:showVal val="0"/>
          <c:showCatName val="0"/>
          <c:showSerName val="0"/>
          <c:showPercent val="0"/>
          <c:showBubbleSize val="0"/>
        </c:dLbls>
        <c:gapWidth val="150"/>
        <c:axId val="115265536"/>
        <c:axId val="115267072"/>
      </c:barChart>
      <c:lineChart>
        <c:grouping val="standard"/>
        <c:varyColors val="0"/>
        <c:ser>
          <c:idx val="1"/>
          <c:order val="1"/>
          <c:tx>
            <c:strRef>
              <c:f>'Chart Calc - Z Score'!$C$19</c:f>
              <c:strCache>
                <c:ptCount val="1"/>
                <c:pt idx="0">
                  <c:v>Subjects Z Score</c:v>
                </c:pt>
              </c:strCache>
            </c:strRef>
          </c:tx>
          <c:cat>
            <c:strRef>
              <c:f>'Chart Calc - Z Score'!$A$20:$A$31</c:f>
              <c:strCache>
                <c:ptCount val="12"/>
                <c:pt idx="0">
                  <c:v>Personal Hygiene</c:v>
                </c:pt>
                <c:pt idx="1">
                  <c:v>Bathing/dressing</c:v>
                </c:pt>
                <c:pt idx="2">
                  <c:v>Food preparation</c:v>
                </c:pt>
                <c:pt idx="3">
                  <c:v>shopping</c:v>
                </c:pt>
                <c:pt idx="4">
                  <c:v>home activities</c:v>
                </c:pt>
                <c:pt idx="5">
                  <c:v>Health and safety</c:v>
                </c:pt>
                <c:pt idx="6">
                  <c:v>Money management</c:v>
                </c:pt>
                <c:pt idx="7">
                  <c:v>Everyday devices</c:v>
                </c:pt>
                <c:pt idx="8">
                  <c:v>Transport and outdoor surfaces</c:v>
                </c:pt>
                <c:pt idx="9">
                  <c:v>Interpersonal relationships</c:v>
                </c:pt>
                <c:pt idx="10">
                  <c:v>Leisure, rec and play</c:v>
                </c:pt>
                <c:pt idx="11">
                  <c:v>School</c:v>
                </c:pt>
              </c:strCache>
            </c:strRef>
          </c:cat>
          <c:val>
            <c:numRef>
              <c:f>'Chart Calc - Z Score'!$C$20:$C$31</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15265536"/>
        <c:axId val="115267072"/>
      </c:lineChart>
      <c:catAx>
        <c:axId val="115265536"/>
        <c:scaling>
          <c:orientation val="minMax"/>
        </c:scaling>
        <c:delete val="0"/>
        <c:axPos val="b"/>
        <c:majorTickMark val="out"/>
        <c:minorTickMark val="none"/>
        <c:tickLblPos val="nextTo"/>
        <c:crossAx val="115267072"/>
        <c:crosses val="autoZero"/>
        <c:auto val="1"/>
        <c:lblAlgn val="ctr"/>
        <c:lblOffset val="100"/>
        <c:noMultiLvlLbl val="0"/>
      </c:catAx>
      <c:valAx>
        <c:axId val="115267072"/>
        <c:scaling>
          <c:orientation val="minMax"/>
        </c:scaling>
        <c:delete val="0"/>
        <c:axPos val="l"/>
        <c:majorGridlines/>
        <c:title>
          <c:tx>
            <c:rich>
              <a:bodyPr rot="-5400000" vert="horz"/>
              <a:lstStyle/>
              <a:p>
                <a:pPr>
                  <a:defRPr/>
                </a:pPr>
                <a:r>
                  <a:rPr lang="en-US"/>
                  <a:t>Score</a:t>
                </a:r>
              </a:p>
            </c:rich>
          </c:tx>
          <c:overlay val="0"/>
        </c:title>
        <c:numFmt formatCode="General" sourceLinked="1"/>
        <c:majorTickMark val="out"/>
        <c:minorTickMark val="none"/>
        <c:tickLblPos val="nextTo"/>
        <c:crossAx val="115265536"/>
        <c:crosses val="autoZero"/>
        <c:crossBetween val="between"/>
      </c:valAx>
    </c:plotArea>
    <c:legend>
      <c:legendPos val="b"/>
      <c:overlay val="0"/>
    </c:legend>
    <c:plotVisOnly val="1"/>
    <c:dispBlanksAs val="gap"/>
    <c:showDLblsOverMax val="0"/>
  </c:chart>
  <c:printSettings>
    <c:headerFooter/>
    <c:pageMargins b="1" l="0.75000000000000033" r="0.75000000000000033"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Physical</a:t>
            </a:r>
            <a:r>
              <a:rPr lang="en-US" baseline="0"/>
              <a:t> Assistance standard deviations </a:t>
            </a:r>
            <a:endParaRPr lang="en-US"/>
          </a:p>
        </c:rich>
      </c:tx>
      <c:overlay val="0"/>
    </c:title>
    <c:autoTitleDeleted val="0"/>
    <c:plotArea>
      <c:layout/>
      <c:barChart>
        <c:barDir val="col"/>
        <c:grouping val="clustered"/>
        <c:varyColors val="0"/>
        <c:ser>
          <c:idx val="0"/>
          <c:order val="0"/>
          <c:tx>
            <c:strRef>
              <c:f>'Chart Calc - Z Score'!$B$4</c:f>
              <c:strCache>
                <c:ptCount val="1"/>
                <c:pt idx="0">
                  <c:v>Peers at 2 SD</c:v>
                </c:pt>
              </c:strCache>
            </c:strRef>
          </c:tx>
          <c:spPr>
            <a:solidFill>
              <a:schemeClr val="accent3">
                <a:lumMod val="75000"/>
              </a:schemeClr>
            </a:solidFill>
          </c:spPr>
          <c:invertIfNegative val="0"/>
          <c:cat>
            <c:strRef>
              <c:f>'Chart Calc - Z Score'!$A$5:$A$15</c:f>
              <c:strCache>
                <c:ptCount val="11"/>
                <c:pt idx="0">
                  <c:v>Personal Hygiene</c:v>
                </c:pt>
                <c:pt idx="1">
                  <c:v>Bathing/dressing</c:v>
                </c:pt>
                <c:pt idx="2">
                  <c:v>Food preparation</c:v>
                </c:pt>
                <c:pt idx="3">
                  <c:v>shopping</c:v>
                </c:pt>
                <c:pt idx="4">
                  <c:v>home activities</c:v>
                </c:pt>
                <c:pt idx="5">
                  <c:v>Health and safety</c:v>
                </c:pt>
                <c:pt idx="6">
                  <c:v>Money management</c:v>
                </c:pt>
                <c:pt idx="7">
                  <c:v>Everyday devices</c:v>
                </c:pt>
                <c:pt idx="8">
                  <c:v>Transport and outdoor surfaces</c:v>
                </c:pt>
                <c:pt idx="9">
                  <c:v>Leisure, rec and play</c:v>
                </c:pt>
                <c:pt idx="10">
                  <c:v>School</c:v>
                </c:pt>
              </c:strCache>
            </c:strRef>
          </c:cat>
          <c:val>
            <c:numRef>
              <c:f>'Chart Calc - Z Score'!$B$5:$B$15</c:f>
              <c:numCache>
                <c:formatCode>General</c:formatCode>
                <c:ptCount val="11"/>
                <c:pt idx="0">
                  <c:v>2</c:v>
                </c:pt>
                <c:pt idx="1">
                  <c:v>2</c:v>
                </c:pt>
                <c:pt idx="2">
                  <c:v>2</c:v>
                </c:pt>
                <c:pt idx="3">
                  <c:v>2</c:v>
                </c:pt>
                <c:pt idx="4">
                  <c:v>2</c:v>
                </c:pt>
                <c:pt idx="5">
                  <c:v>2</c:v>
                </c:pt>
                <c:pt idx="6">
                  <c:v>2</c:v>
                </c:pt>
                <c:pt idx="7">
                  <c:v>2</c:v>
                </c:pt>
                <c:pt idx="8">
                  <c:v>2</c:v>
                </c:pt>
                <c:pt idx="9">
                  <c:v>2</c:v>
                </c:pt>
                <c:pt idx="10">
                  <c:v>2</c:v>
                </c:pt>
              </c:numCache>
            </c:numRef>
          </c:val>
        </c:ser>
        <c:dLbls>
          <c:showLegendKey val="0"/>
          <c:showVal val="0"/>
          <c:showCatName val="0"/>
          <c:showSerName val="0"/>
          <c:showPercent val="0"/>
          <c:showBubbleSize val="0"/>
        </c:dLbls>
        <c:gapWidth val="150"/>
        <c:axId val="115604864"/>
        <c:axId val="115610752"/>
      </c:barChart>
      <c:lineChart>
        <c:grouping val="standard"/>
        <c:varyColors val="0"/>
        <c:ser>
          <c:idx val="1"/>
          <c:order val="1"/>
          <c:tx>
            <c:strRef>
              <c:f>'Chart Calc - Z Score'!$C$4</c:f>
              <c:strCache>
                <c:ptCount val="1"/>
                <c:pt idx="0">
                  <c:v>Subjects Z Score</c:v>
                </c:pt>
              </c:strCache>
            </c:strRef>
          </c:tx>
          <c:cat>
            <c:strRef>
              <c:f>'Chart Calc - Z Score'!$A$5:$A$15</c:f>
              <c:strCache>
                <c:ptCount val="11"/>
                <c:pt idx="0">
                  <c:v>Personal Hygiene</c:v>
                </c:pt>
                <c:pt idx="1">
                  <c:v>Bathing/dressing</c:v>
                </c:pt>
                <c:pt idx="2">
                  <c:v>Food preparation</c:v>
                </c:pt>
                <c:pt idx="3">
                  <c:v>shopping</c:v>
                </c:pt>
                <c:pt idx="4">
                  <c:v>home activities</c:v>
                </c:pt>
                <c:pt idx="5">
                  <c:v>Health and safety</c:v>
                </c:pt>
                <c:pt idx="6">
                  <c:v>Money management</c:v>
                </c:pt>
                <c:pt idx="7">
                  <c:v>Everyday devices</c:v>
                </c:pt>
                <c:pt idx="8">
                  <c:v>Transport and outdoor surfaces</c:v>
                </c:pt>
                <c:pt idx="9">
                  <c:v>Leisure, rec and play</c:v>
                </c:pt>
                <c:pt idx="10">
                  <c:v>School</c:v>
                </c:pt>
              </c:strCache>
            </c:strRef>
          </c:cat>
          <c:val>
            <c:numRef>
              <c:f>'Chart Calc - Z Score'!$C$5:$C$15</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val>
          <c:smooth val="0"/>
        </c:ser>
        <c:dLbls>
          <c:showLegendKey val="0"/>
          <c:showVal val="0"/>
          <c:showCatName val="0"/>
          <c:showSerName val="0"/>
          <c:showPercent val="0"/>
          <c:showBubbleSize val="0"/>
        </c:dLbls>
        <c:marker val="1"/>
        <c:smooth val="0"/>
        <c:axId val="115604864"/>
        <c:axId val="115610752"/>
      </c:lineChart>
      <c:catAx>
        <c:axId val="115604864"/>
        <c:scaling>
          <c:orientation val="minMax"/>
        </c:scaling>
        <c:delete val="0"/>
        <c:axPos val="b"/>
        <c:majorTickMark val="none"/>
        <c:minorTickMark val="none"/>
        <c:tickLblPos val="nextTo"/>
        <c:crossAx val="115610752"/>
        <c:crosses val="autoZero"/>
        <c:auto val="1"/>
        <c:lblAlgn val="ctr"/>
        <c:lblOffset val="100"/>
        <c:noMultiLvlLbl val="0"/>
      </c:catAx>
      <c:valAx>
        <c:axId val="115610752"/>
        <c:scaling>
          <c:orientation val="minMax"/>
        </c:scaling>
        <c:delete val="0"/>
        <c:axPos val="l"/>
        <c:majorGridlines/>
        <c:title>
          <c:tx>
            <c:rich>
              <a:bodyPr/>
              <a:lstStyle/>
              <a:p>
                <a:pPr>
                  <a:defRPr/>
                </a:pPr>
                <a:r>
                  <a:rPr lang="en-US"/>
                  <a:t>Score</a:t>
                </a:r>
              </a:p>
            </c:rich>
          </c:tx>
          <c:overlay val="0"/>
        </c:title>
        <c:numFmt formatCode="General" sourceLinked="1"/>
        <c:majorTickMark val="out"/>
        <c:minorTickMark val="none"/>
        <c:tickLblPos val="nextTo"/>
        <c:crossAx val="115604864"/>
        <c:crosses val="autoZero"/>
        <c:crossBetween val="between"/>
      </c:valAx>
    </c:plotArea>
    <c:legend>
      <c:legendPos val="b"/>
      <c:overlay val="0"/>
    </c:legend>
    <c:plotVisOnly val="1"/>
    <c:dispBlanksAs val="gap"/>
    <c:showDLblsOverMax val="0"/>
  </c:chart>
  <c:printSettings>
    <c:headerFooter/>
    <c:pageMargins b="1" l="0.75000000000000033" r="0.75000000000000033" t="1" header="0.5" footer="0.5"/>
    <c:pageSetup paperSize="9" orientation="portrait" horizontalDpi="-4" verticalDpi="-4"/>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Supervision standard deviations</a:t>
            </a:r>
            <a:r>
              <a:rPr lang="en-US" baseline="0"/>
              <a:t> </a:t>
            </a:r>
            <a:endParaRPr lang="en-US"/>
          </a:p>
        </c:rich>
      </c:tx>
      <c:overlay val="0"/>
    </c:title>
    <c:autoTitleDeleted val="0"/>
    <c:plotArea>
      <c:layout/>
      <c:barChart>
        <c:barDir val="col"/>
        <c:grouping val="clustered"/>
        <c:varyColors val="0"/>
        <c:ser>
          <c:idx val="0"/>
          <c:order val="0"/>
          <c:tx>
            <c:strRef>
              <c:f>'Chart Calc - Z Score'!$B$19</c:f>
              <c:strCache>
                <c:ptCount val="1"/>
                <c:pt idx="0">
                  <c:v>Peers at 2 SD</c:v>
                </c:pt>
              </c:strCache>
            </c:strRef>
          </c:tx>
          <c:spPr>
            <a:solidFill>
              <a:srgbClr val="FFBC50"/>
            </a:solidFill>
          </c:spPr>
          <c:invertIfNegative val="0"/>
          <c:cat>
            <c:strRef>
              <c:f>'Chart Calc - Z Score'!$A$20:$A$31</c:f>
              <c:strCache>
                <c:ptCount val="12"/>
                <c:pt idx="0">
                  <c:v>Personal Hygiene</c:v>
                </c:pt>
                <c:pt idx="1">
                  <c:v>Bathing/dressing</c:v>
                </c:pt>
                <c:pt idx="2">
                  <c:v>Food preparation</c:v>
                </c:pt>
                <c:pt idx="3">
                  <c:v>shopping</c:v>
                </c:pt>
                <c:pt idx="4">
                  <c:v>home activities</c:v>
                </c:pt>
                <c:pt idx="5">
                  <c:v>Health and safety</c:v>
                </c:pt>
                <c:pt idx="6">
                  <c:v>Money management</c:v>
                </c:pt>
                <c:pt idx="7">
                  <c:v>Everyday devices</c:v>
                </c:pt>
                <c:pt idx="8">
                  <c:v>Transport and outdoor surfaces</c:v>
                </c:pt>
                <c:pt idx="9">
                  <c:v>Interpersonal relationships</c:v>
                </c:pt>
                <c:pt idx="10">
                  <c:v>Leisure, rec and play</c:v>
                </c:pt>
                <c:pt idx="11">
                  <c:v>School</c:v>
                </c:pt>
              </c:strCache>
            </c:strRef>
          </c:cat>
          <c:val>
            <c:numRef>
              <c:f>'Chart Calc - Z Score'!$B$20:$B$31</c:f>
              <c:numCache>
                <c:formatCode>General</c:formatCode>
                <c:ptCount val="12"/>
                <c:pt idx="0">
                  <c:v>2</c:v>
                </c:pt>
                <c:pt idx="1">
                  <c:v>2</c:v>
                </c:pt>
                <c:pt idx="2">
                  <c:v>2</c:v>
                </c:pt>
                <c:pt idx="3">
                  <c:v>2</c:v>
                </c:pt>
                <c:pt idx="4">
                  <c:v>2</c:v>
                </c:pt>
                <c:pt idx="5">
                  <c:v>2</c:v>
                </c:pt>
                <c:pt idx="6">
                  <c:v>2</c:v>
                </c:pt>
                <c:pt idx="7">
                  <c:v>2</c:v>
                </c:pt>
                <c:pt idx="8">
                  <c:v>2</c:v>
                </c:pt>
                <c:pt idx="9">
                  <c:v>2</c:v>
                </c:pt>
                <c:pt idx="10">
                  <c:v>2</c:v>
                </c:pt>
                <c:pt idx="11">
                  <c:v>2</c:v>
                </c:pt>
              </c:numCache>
            </c:numRef>
          </c:val>
        </c:ser>
        <c:dLbls>
          <c:showLegendKey val="0"/>
          <c:showVal val="0"/>
          <c:showCatName val="0"/>
          <c:showSerName val="0"/>
          <c:showPercent val="0"/>
          <c:showBubbleSize val="0"/>
        </c:dLbls>
        <c:gapWidth val="150"/>
        <c:axId val="115694208"/>
        <c:axId val="115700096"/>
      </c:barChart>
      <c:lineChart>
        <c:grouping val="standard"/>
        <c:varyColors val="0"/>
        <c:ser>
          <c:idx val="1"/>
          <c:order val="1"/>
          <c:tx>
            <c:strRef>
              <c:f>'Chart Calc - Z Score'!$C$19</c:f>
              <c:strCache>
                <c:ptCount val="1"/>
                <c:pt idx="0">
                  <c:v>Subjects Z Score</c:v>
                </c:pt>
              </c:strCache>
            </c:strRef>
          </c:tx>
          <c:cat>
            <c:strRef>
              <c:f>'Chart Calc - Z Score'!$A$20:$A$31</c:f>
              <c:strCache>
                <c:ptCount val="12"/>
                <c:pt idx="0">
                  <c:v>Personal Hygiene</c:v>
                </c:pt>
                <c:pt idx="1">
                  <c:v>Bathing/dressing</c:v>
                </c:pt>
                <c:pt idx="2">
                  <c:v>Food preparation</c:v>
                </c:pt>
                <c:pt idx="3">
                  <c:v>shopping</c:v>
                </c:pt>
                <c:pt idx="4">
                  <c:v>home activities</c:v>
                </c:pt>
                <c:pt idx="5">
                  <c:v>Health and safety</c:v>
                </c:pt>
                <c:pt idx="6">
                  <c:v>Money management</c:v>
                </c:pt>
                <c:pt idx="7">
                  <c:v>Everyday devices</c:v>
                </c:pt>
                <c:pt idx="8">
                  <c:v>Transport and outdoor surfaces</c:v>
                </c:pt>
                <c:pt idx="9">
                  <c:v>Interpersonal relationships</c:v>
                </c:pt>
                <c:pt idx="10">
                  <c:v>Leisure, rec and play</c:v>
                </c:pt>
                <c:pt idx="11">
                  <c:v>School</c:v>
                </c:pt>
              </c:strCache>
            </c:strRef>
          </c:cat>
          <c:val>
            <c:numRef>
              <c:f>'Chart Calc - Z Score'!$C$20:$C$31</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15694208"/>
        <c:axId val="115700096"/>
      </c:lineChart>
      <c:catAx>
        <c:axId val="115694208"/>
        <c:scaling>
          <c:orientation val="minMax"/>
        </c:scaling>
        <c:delete val="0"/>
        <c:axPos val="b"/>
        <c:majorTickMark val="out"/>
        <c:minorTickMark val="none"/>
        <c:tickLblPos val="nextTo"/>
        <c:crossAx val="115700096"/>
        <c:crosses val="autoZero"/>
        <c:auto val="1"/>
        <c:lblAlgn val="ctr"/>
        <c:lblOffset val="100"/>
        <c:noMultiLvlLbl val="0"/>
      </c:catAx>
      <c:valAx>
        <c:axId val="115700096"/>
        <c:scaling>
          <c:orientation val="minMax"/>
        </c:scaling>
        <c:delete val="0"/>
        <c:axPos val="l"/>
        <c:majorGridlines/>
        <c:title>
          <c:tx>
            <c:rich>
              <a:bodyPr rot="-5400000" vert="horz"/>
              <a:lstStyle/>
              <a:p>
                <a:pPr>
                  <a:defRPr/>
                </a:pPr>
                <a:r>
                  <a:rPr lang="en-US"/>
                  <a:t>Score</a:t>
                </a:r>
              </a:p>
            </c:rich>
          </c:tx>
          <c:overlay val="0"/>
        </c:title>
        <c:numFmt formatCode="General" sourceLinked="1"/>
        <c:majorTickMark val="out"/>
        <c:minorTickMark val="none"/>
        <c:tickLblPos val="nextTo"/>
        <c:crossAx val="115694208"/>
        <c:crosses val="autoZero"/>
        <c:crossBetween val="between"/>
      </c:valAx>
    </c:plotArea>
    <c:legend>
      <c:legendPos val="b"/>
      <c:overlay val="0"/>
    </c:legend>
    <c:plotVisOnly val="1"/>
    <c:dispBlanksAs val="gap"/>
    <c:showDLblsOverMax val="0"/>
  </c:chart>
  <c:printSettings>
    <c:headerFooter/>
    <c:pageMargins b="1" l="0.75000000000000033" r="0.75000000000000033"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Physical</a:t>
            </a:r>
            <a:r>
              <a:rPr lang="en-US" baseline="0"/>
              <a:t> Assistance score range</a:t>
            </a:r>
            <a:endParaRPr lang="en-US"/>
          </a:p>
        </c:rich>
      </c:tx>
      <c:overlay val="0"/>
    </c:title>
    <c:autoTitleDeleted val="0"/>
    <c:plotArea>
      <c:layout/>
      <c:barChart>
        <c:barDir val="col"/>
        <c:grouping val="clustered"/>
        <c:varyColors val="0"/>
        <c:ser>
          <c:idx val="0"/>
          <c:order val="0"/>
          <c:tx>
            <c:strRef>
              <c:f>'Chart Calc - 2 SD'!$B$4</c:f>
              <c:strCache>
                <c:ptCount val="1"/>
                <c:pt idx="0">
                  <c:v>score @2SD</c:v>
                </c:pt>
              </c:strCache>
            </c:strRef>
          </c:tx>
          <c:spPr>
            <a:solidFill>
              <a:schemeClr val="accent3">
                <a:lumMod val="75000"/>
              </a:schemeClr>
            </a:solidFill>
          </c:spPr>
          <c:invertIfNegative val="0"/>
          <c:cat>
            <c:strRef>
              <c:f>'Chart Calc - 2 SD'!$A$5:$A$15</c:f>
              <c:strCache>
                <c:ptCount val="11"/>
                <c:pt idx="0">
                  <c:v>Personal Hygiene</c:v>
                </c:pt>
                <c:pt idx="1">
                  <c:v>Bathing/dressing</c:v>
                </c:pt>
                <c:pt idx="2">
                  <c:v>Food preparation</c:v>
                </c:pt>
                <c:pt idx="3">
                  <c:v>shopping</c:v>
                </c:pt>
                <c:pt idx="4">
                  <c:v>home activities</c:v>
                </c:pt>
                <c:pt idx="5">
                  <c:v>Health and safety</c:v>
                </c:pt>
                <c:pt idx="6">
                  <c:v>Money management</c:v>
                </c:pt>
                <c:pt idx="7">
                  <c:v>Everyday devices</c:v>
                </c:pt>
                <c:pt idx="8">
                  <c:v>Transport and outdoor surfaces</c:v>
                </c:pt>
                <c:pt idx="9">
                  <c:v>Leisure, rec and play</c:v>
                </c:pt>
                <c:pt idx="10">
                  <c:v>School</c:v>
                </c:pt>
              </c:strCache>
            </c:strRef>
          </c:cat>
          <c:val>
            <c:numRef>
              <c:f>'Chart Calc - 2 SD'!$B$5:$B$15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150"/>
        <c:axId val="115731840"/>
        <c:axId val="118236288"/>
      </c:barChart>
      <c:lineChart>
        <c:grouping val="standard"/>
        <c:varyColors val="0"/>
        <c:ser>
          <c:idx val="1"/>
          <c:order val="1"/>
          <c:tx>
            <c:strRef>
              <c:f>'Chart Calc - 2 SD'!$C$4</c:f>
              <c:strCache>
                <c:ptCount val="1"/>
                <c:pt idx="0">
                  <c:v>Subject's Score</c:v>
                </c:pt>
              </c:strCache>
            </c:strRef>
          </c:tx>
          <c:cat>
            <c:strRef>
              <c:f>'Chart Calc - 2 SD'!$A$5:$A$15</c:f>
              <c:strCache>
                <c:ptCount val="11"/>
                <c:pt idx="0">
                  <c:v>Personal Hygiene</c:v>
                </c:pt>
                <c:pt idx="1">
                  <c:v>Bathing/dressing</c:v>
                </c:pt>
                <c:pt idx="2">
                  <c:v>Food preparation</c:v>
                </c:pt>
                <c:pt idx="3">
                  <c:v>shopping</c:v>
                </c:pt>
                <c:pt idx="4">
                  <c:v>home activities</c:v>
                </c:pt>
                <c:pt idx="5">
                  <c:v>Health and safety</c:v>
                </c:pt>
                <c:pt idx="6">
                  <c:v>Money management</c:v>
                </c:pt>
                <c:pt idx="7">
                  <c:v>Everyday devices</c:v>
                </c:pt>
                <c:pt idx="8">
                  <c:v>Transport and outdoor surfaces</c:v>
                </c:pt>
                <c:pt idx="9">
                  <c:v>Leisure, rec and play</c:v>
                </c:pt>
                <c:pt idx="10">
                  <c:v>School</c:v>
                </c:pt>
              </c:strCache>
            </c:strRef>
          </c:cat>
          <c:val>
            <c:numRef>
              <c:f>'Chart Calc - 2 SD'!$C$5:$C$15</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val>
          <c:smooth val="0"/>
        </c:ser>
        <c:dLbls>
          <c:showLegendKey val="0"/>
          <c:showVal val="0"/>
          <c:showCatName val="0"/>
          <c:showSerName val="0"/>
          <c:showPercent val="0"/>
          <c:showBubbleSize val="0"/>
        </c:dLbls>
        <c:marker val="1"/>
        <c:smooth val="0"/>
        <c:axId val="115731840"/>
        <c:axId val="118236288"/>
      </c:lineChart>
      <c:catAx>
        <c:axId val="115731840"/>
        <c:scaling>
          <c:orientation val="minMax"/>
        </c:scaling>
        <c:delete val="0"/>
        <c:axPos val="b"/>
        <c:majorTickMark val="none"/>
        <c:minorTickMark val="none"/>
        <c:tickLblPos val="nextTo"/>
        <c:crossAx val="118236288"/>
        <c:crosses val="autoZero"/>
        <c:auto val="1"/>
        <c:lblAlgn val="ctr"/>
        <c:lblOffset val="100"/>
        <c:noMultiLvlLbl val="0"/>
      </c:catAx>
      <c:valAx>
        <c:axId val="118236288"/>
        <c:scaling>
          <c:orientation val="minMax"/>
        </c:scaling>
        <c:delete val="0"/>
        <c:axPos val="l"/>
        <c:majorGridlines/>
        <c:title>
          <c:tx>
            <c:rich>
              <a:bodyPr/>
              <a:lstStyle/>
              <a:p>
                <a:pPr>
                  <a:defRPr/>
                </a:pPr>
                <a:r>
                  <a:rPr lang="en-US"/>
                  <a:t>Score</a:t>
                </a:r>
              </a:p>
            </c:rich>
          </c:tx>
          <c:overlay val="0"/>
        </c:title>
        <c:numFmt formatCode="General" sourceLinked="1"/>
        <c:majorTickMark val="out"/>
        <c:minorTickMark val="none"/>
        <c:tickLblPos val="nextTo"/>
        <c:crossAx val="115731840"/>
        <c:crosses val="autoZero"/>
        <c:crossBetween val="between"/>
      </c:valAx>
    </c:plotArea>
    <c:legend>
      <c:legendPos val="b"/>
      <c:overlay val="0"/>
    </c:legend>
    <c:plotVisOnly val="1"/>
    <c:dispBlanksAs val="gap"/>
    <c:showDLblsOverMax val="0"/>
  </c:chart>
  <c:printSettings>
    <c:headerFooter/>
    <c:pageMargins b="1" l="0.75000000000000033" r="0.75000000000000033" t="1" header="0.5" footer="0.5"/>
    <c:pageSetup paperSize="9" orientation="portrait" horizontalDpi="-4" verticalDpi="-4"/>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Supervision score</a:t>
            </a:r>
            <a:r>
              <a:rPr lang="en-US" baseline="0"/>
              <a:t> range</a:t>
            </a:r>
            <a:endParaRPr lang="en-US"/>
          </a:p>
        </c:rich>
      </c:tx>
      <c:overlay val="0"/>
    </c:title>
    <c:autoTitleDeleted val="0"/>
    <c:plotArea>
      <c:layout/>
      <c:barChart>
        <c:barDir val="col"/>
        <c:grouping val="clustered"/>
        <c:varyColors val="0"/>
        <c:ser>
          <c:idx val="0"/>
          <c:order val="0"/>
          <c:tx>
            <c:strRef>
              <c:f>'Chart Calc - 2 SD'!$B$19</c:f>
              <c:strCache>
                <c:ptCount val="1"/>
                <c:pt idx="0">
                  <c:v>score @2SD</c:v>
                </c:pt>
              </c:strCache>
            </c:strRef>
          </c:tx>
          <c:spPr>
            <a:solidFill>
              <a:srgbClr val="FFBC50"/>
            </a:solidFill>
          </c:spPr>
          <c:invertIfNegative val="0"/>
          <c:cat>
            <c:strRef>
              <c:f>'Chart Calc - 2 SD'!$A$20:$A$31</c:f>
              <c:strCache>
                <c:ptCount val="12"/>
                <c:pt idx="0">
                  <c:v>Personal Hygiene</c:v>
                </c:pt>
                <c:pt idx="1">
                  <c:v>Bathing/dressing</c:v>
                </c:pt>
                <c:pt idx="2">
                  <c:v>Food preparation</c:v>
                </c:pt>
                <c:pt idx="3">
                  <c:v>shopping</c:v>
                </c:pt>
                <c:pt idx="4">
                  <c:v>home activities</c:v>
                </c:pt>
                <c:pt idx="5">
                  <c:v>Health and safety</c:v>
                </c:pt>
                <c:pt idx="6">
                  <c:v>Money management</c:v>
                </c:pt>
                <c:pt idx="7">
                  <c:v>Everyday devices</c:v>
                </c:pt>
                <c:pt idx="8">
                  <c:v>Transport and outdoor surfaces</c:v>
                </c:pt>
                <c:pt idx="9">
                  <c:v>Interpersonal relationships</c:v>
                </c:pt>
                <c:pt idx="10">
                  <c:v>Leisure, rec and play</c:v>
                </c:pt>
                <c:pt idx="11">
                  <c:v>School</c:v>
                </c:pt>
              </c:strCache>
            </c:strRef>
          </c:cat>
          <c:val>
            <c:numRef>
              <c:f>'Chart Calc - 2 SD'!$B$20:$B$31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axId val="118250112"/>
        <c:axId val="118256000"/>
      </c:barChart>
      <c:lineChart>
        <c:grouping val="standard"/>
        <c:varyColors val="0"/>
        <c:ser>
          <c:idx val="1"/>
          <c:order val="1"/>
          <c:tx>
            <c:strRef>
              <c:f>'Chart Calc - 2 SD'!$C$19</c:f>
              <c:strCache>
                <c:ptCount val="1"/>
                <c:pt idx="0">
                  <c:v>Subject's Score</c:v>
                </c:pt>
              </c:strCache>
            </c:strRef>
          </c:tx>
          <c:cat>
            <c:strRef>
              <c:f>'Chart Calc - 2 SD'!$A$20:$A$31</c:f>
              <c:strCache>
                <c:ptCount val="12"/>
                <c:pt idx="0">
                  <c:v>Personal Hygiene</c:v>
                </c:pt>
                <c:pt idx="1">
                  <c:v>Bathing/dressing</c:v>
                </c:pt>
                <c:pt idx="2">
                  <c:v>Food preparation</c:v>
                </c:pt>
                <c:pt idx="3">
                  <c:v>shopping</c:v>
                </c:pt>
                <c:pt idx="4">
                  <c:v>home activities</c:v>
                </c:pt>
                <c:pt idx="5">
                  <c:v>Health and safety</c:v>
                </c:pt>
                <c:pt idx="6">
                  <c:v>Money management</c:v>
                </c:pt>
                <c:pt idx="7">
                  <c:v>Everyday devices</c:v>
                </c:pt>
                <c:pt idx="8">
                  <c:v>Transport and outdoor surfaces</c:v>
                </c:pt>
                <c:pt idx="9">
                  <c:v>Interpersonal relationships</c:v>
                </c:pt>
                <c:pt idx="10">
                  <c:v>Leisure, rec and play</c:v>
                </c:pt>
                <c:pt idx="11">
                  <c:v>School</c:v>
                </c:pt>
              </c:strCache>
            </c:strRef>
          </c:cat>
          <c:val>
            <c:numRef>
              <c:f>'Chart Calc - 2 SD'!$C$20:$C$31</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18250112"/>
        <c:axId val="118256000"/>
      </c:lineChart>
      <c:catAx>
        <c:axId val="118250112"/>
        <c:scaling>
          <c:orientation val="minMax"/>
        </c:scaling>
        <c:delete val="0"/>
        <c:axPos val="b"/>
        <c:majorTickMark val="out"/>
        <c:minorTickMark val="none"/>
        <c:tickLblPos val="nextTo"/>
        <c:crossAx val="118256000"/>
        <c:crosses val="autoZero"/>
        <c:auto val="1"/>
        <c:lblAlgn val="ctr"/>
        <c:lblOffset val="100"/>
        <c:noMultiLvlLbl val="0"/>
      </c:catAx>
      <c:valAx>
        <c:axId val="118256000"/>
        <c:scaling>
          <c:orientation val="minMax"/>
        </c:scaling>
        <c:delete val="0"/>
        <c:axPos val="l"/>
        <c:majorGridlines/>
        <c:title>
          <c:tx>
            <c:rich>
              <a:bodyPr rot="-5400000" vert="horz"/>
              <a:lstStyle/>
              <a:p>
                <a:pPr>
                  <a:defRPr/>
                </a:pPr>
                <a:r>
                  <a:rPr lang="en-US"/>
                  <a:t>Score</a:t>
                </a:r>
              </a:p>
            </c:rich>
          </c:tx>
          <c:overlay val="0"/>
        </c:title>
        <c:numFmt formatCode="General" sourceLinked="1"/>
        <c:majorTickMark val="out"/>
        <c:minorTickMark val="none"/>
        <c:tickLblPos val="nextTo"/>
        <c:crossAx val="118250112"/>
        <c:crosses val="autoZero"/>
        <c:crossBetween val="between"/>
      </c:valAx>
    </c:plotArea>
    <c:legend>
      <c:legendPos val="b"/>
      <c:overlay val="0"/>
    </c:legend>
    <c:plotVisOnly val="1"/>
    <c:dispBlanksAs val="gap"/>
    <c:showDLblsOverMax val="0"/>
  </c:chart>
  <c:printSettings>
    <c:headerFooter/>
    <c:pageMargins b="1" l="0.75000000000000033" r="0.7500000000000003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Physical</a:t>
            </a:r>
            <a:r>
              <a:rPr lang="en-US" baseline="0"/>
              <a:t> Assistance standard deviations </a:t>
            </a:r>
            <a:endParaRPr lang="en-US"/>
          </a:p>
        </c:rich>
      </c:tx>
      <c:overlay val="0"/>
    </c:title>
    <c:autoTitleDeleted val="0"/>
    <c:plotArea>
      <c:layout/>
      <c:barChart>
        <c:barDir val="col"/>
        <c:grouping val="clustered"/>
        <c:varyColors val="0"/>
        <c:ser>
          <c:idx val="0"/>
          <c:order val="0"/>
          <c:tx>
            <c:strRef>
              <c:f>'Chart Calc - Z Score'!$B$4</c:f>
              <c:strCache>
                <c:ptCount val="1"/>
                <c:pt idx="0">
                  <c:v>Peers at 2 SD</c:v>
                </c:pt>
              </c:strCache>
            </c:strRef>
          </c:tx>
          <c:spPr>
            <a:solidFill>
              <a:schemeClr val="accent3">
                <a:lumMod val="75000"/>
              </a:schemeClr>
            </a:solidFill>
          </c:spPr>
          <c:invertIfNegative val="0"/>
          <c:cat>
            <c:strRef>
              <c:f>'Chart Calc - Z Score'!$A$5:$A$15</c:f>
              <c:strCache>
                <c:ptCount val="11"/>
                <c:pt idx="0">
                  <c:v>Personal Hygiene</c:v>
                </c:pt>
                <c:pt idx="1">
                  <c:v>Bathing/dressing</c:v>
                </c:pt>
                <c:pt idx="2">
                  <c:v>Food preparation</c:v>
                </c:pt>
                <c:pt idx="3">
                  <c:v>shopping</c:v>
                </c:pt>
                <c:pt idx="4">
                  <c:v>home activities</c:v>
                </c:pt>
                <c:pt idx="5">
                  <c:v>Health and safety</c:v>
                </c:pt>
                <c:pt idx="6">
                  <c:v>Money management</c:v>
                </c:pt>
                <c:pt idx="7">
                  <c:v>Everyday devices</c:v>
                </c:pt>
                <c:pt idx="8">
                  <c:v>Transport and outdoor surfaces</c:v>
                </c:pt>
                <c:pt idx="9">
                  <c:v>Leisure, rec and play</c:v>
                </c:pt>
                <c:pt idx="10">
                  <c:v>School</c:v>
                </c:pt>
              </c:strCache>
            </c:strRef>
          </c:cat>
          <c:val>
            <c:numRef>
              <c:f>'Chart Calc - Z Score'!$B$5:$B$15</c:f>
              <c:numCache>
                <c:formatCode>General</c:formatCode>
                <c:ptCount val="11"/>
                <c:pt idx="0">
                  <c:v>2</c:v>
                </c:pt>
                <c:pt idx="1">
                  <c:v>2</c:v>
                </c:pt>
                <c:pt idx="2">
                  <c:v>2</c:v>
                </c:pt>
                <c:pt idx="3">
                  <c:v>2</c:v>
                </c:pt>
                <c:pt idx="4">
                  <c:v>2</c:v>
                </c:pt>
                <c:pt idx="5">
                  <c:v>2</c:v>
                </c:pt>
                <c:pt idx="6">
                  <c:v>2</c:v>
                </c:pt>
                <c:pt idx="7">
                  <c:v>2</c:v>
                </c:pt>
                <c:pt idx="8">
                  <c:v>2</c:v>
                </c:pt>
                <c:pt idx="9">
                  <c:v>2</c:v>
                </c:pt>
                <c:pt idx="10">
                  <c:v>2</c:v>
                </c:pt>
              </c:numCache>
            </c:numRef>
          </c:val>
        </c:ser>
        <c:dLbls>
          <c:showLegendKey val="0"/>
          <c:showVal val="0"/>
          <c:showCatName val="0"/>
          <c:showSerName val="0"/>
          <c:showPercent val="0"/>
          <c:showBubbleSize val="0"/>
        </c:dLbls>
        <c:gapWidth val="150"/>
        <c:axId val="115845376"/>
        <c:axId val="115851648"/>
      </c:barChart>
      <c:lineChart>
        <c:grouping val="standard"/>
        <c:varyColors val="0"/>
        <c:ser>
          <c:idx val="1"/>
          <c:order val="1"/>
          <c:tx>
            <c:strRef>
              <c:f>'Chart Calc - Z Score'!$C$4</c:f>
              <c:strCache>
                <c:ptCount val="1"/>
                <c:pt idx="0">
                  <c:v>Subjects Z Score</c:v>
                </c:pt>
              </c:strCache>
            </c:strRef>
          </c:tx>
          <c:cat>
            <c:strRef>
              <c:f>'Chart Calc - Z Score'!$A$5:$A$15</c:f>
              <c:strCache>
                <c:ptCount val="11"/>
                <c:pt idx="0">
                  <c:v>Personal Hygiene</c:v>
                </c:pt>
                <c:pt idx="1">
                  <c:v>Bathing/dressing</c:v>
                </c:pt>
                <c:pt idx="2">
                  <c:v>Food preparation</c:v>
                </c:pt>
                <c:pt idx="3">
                  <c:v>shopping</c:v>
                </c:pt>
                <c:pt idx="4">
                  <c:v>home activities</c:v>
                </c:pt>
                <c:pt idx="5">
                  <c:v>Health and safety</c:v>
                </c:pt>
                <c:pt idx="6">
                  <c:v>Money management</c:v>
                </c:pt>
                <c:pt idx="7">
                  <c:v>Everyday devices</c:v>
                </c:pt>
                <c:pt idx="8">
                  <c:v>Transport and outdoor surfaces</c:v>
                </c:pt>
                <c:pt idx="9">
                  <c:v>Leisure, rec and play</c:v>
                </c:pt>
                <c:pt idx="10">
                  <c:v>School</c:v>
                </c:pt>
              </c:strCache>
            </c:strRef>
          </c:cat>
          <c:val>
            <c:numRef>
              <c:f>'Chart Calc - Z Score'!$C$5:$C$15</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val>
          <c:smooth val="0"/>
        </c:ser>
        <c:dLbls>
          <c:showLegendKey val="0"/>
          <c:showVal val="0"/>
          <c:showCatName val="0"/>
          <c:showSerName val="0"/>
          <c:showPercent val="0"/>
          <c:showBubbleSize val="0"/>
        </c:dLbls>
        <c:marker val="1"/>
        <c:smooth val="0"/>
        <c:axId val="115845376"/>
        <c:axId val="115851648"/>
      </c:lineChart>
      <c:catAx>
        <c:axId val="115845376"/>
        <c:scaling>
          <c:orientation val="minMax"/>
        </c:scaling>
        <c:delete val="0"/>
        <c:axPos val="b"/>
        <c:title>
          <c:tx>
            <c:rich>
              <a:bodyPr/>
              <a:lstStyle/>
              <a:p>
                <a:pPr>
                  <a:defRPr/>
                </a:pPr>
                <a:r>
                  <a:rPr lang="en-US"/>
                  <a:t>Domain</a:t>
                </a:r>
              </a:p>
            </c:rich>
          </c:tx>
          <c:overlay val="0"/>
        </c:title>
        <c:majorTickMark val="none"/>
        <c:minorTickMark val="none"/>
        <c:tickLblPos val="nextTo"/>
        <c:crossAx val="115851648"/>
        <c:crosses val="autoZero"/>
        <c:auto val="1"/>
        <c:lblAlgn val="ctr"/>
        <c:lblOffset val="100"/>
        <c:noMultiLvlLbl val="0"/>
      </c:catAx>
      <c:valAx>
        <c:axId val="115851648"/>
        <c:scaling>
          <c:orientation val="minMax"/>
        </c:scaling>
        <c:delete val="0"/>
        <c:axPos val="l"/>
        <c:majorGridlines/>
        <c:title>
          <c:tx>
            <c:rich>
              <a:bodyPr/>
              <a:lstStyle/>
              <a:p>
                <a:pPr>
                  <a:defRPr/>
                </a:pPr>
                <a:r>
                  <a:rPr lang="en-US"/>
                  <a:t>Score</a:t>
                </a:r>
              </a:p>
            </c:rich>
          </c:tx>
          <c:overlay val="0"/>
        </c:title>
        <c:numFmt formatCode="General" sourceLinked="1"/>
        <c:majorTickMark val="out"/>
        <c:minorTickMark val="none"/>
        <c:tickLblPos val="nextTo"/>
        <c:crossAx val="115845376"/>
        <c:crosses val="autoZero"/>
        <c:crossBetween val="between"/>
      </c:valAx>
    </c:plotArea>
    <c:legend>
      <c:legendPos val="r"/>
      <c:overlay val="0"/>
    </c:legend>
    <c:plotVisOnly val="1"/>
    <c:dispBlanksAs val="gap"/>
    <c:showDLblsOverMax val="0"/>
  </c:chart>
  <c:printSettings>
    <c:headerFooter/>
    <c:pageMargins b="1" l="0.75000000000000033" r="0.75000000000000033" t="1" header="0.5" footer="0.5"/>
    <c:pageSetup paperSize="9" orientation="portrait" horizontalDpi="-4" verticalDpi="-4"/>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Supervision score</a:t>
            </a:r>
            <a:r>
              <a:rPr lang="en-US" baseline="0"/>
              <a:t> range </a:t>
            </a:r>
            <a:endParaRPr lang="en-US"/>
          </a:p>
        </c:rich>
      </c:tx>
      <c:overlay val="0"/>
    </c:title>
    <c:autoTitleDeleted val="0"/>
    <c:plotArea>
      <c:layout/>
      <c:barChart>
        <c:barDir val="col"/>
        <c:grouping val="clustered"/>
        <c:varyColors val="0"/>
        <c:ser>
          <c:idx val="0"/>
          <c:order val="0"/>
          <c:tx>
            <c:strRef>
              <c:f>'Chart Calc - Z Score'!$B$19</c:f>
              <c:strCache>
                <c:ptCount val="1"/>
                <c:pt idx="0">
                  <c:v>Peers at 2 SD</c:v>
                </c:pt>
              </c:strCache>
            </c:strRef>
          </c:tx>
          <c:spPr>
            <a:solidFill>
              <a:srgbClr val="FFBC50"/>
            </a:solidFill>
          </c:spPr>
          <c:invertIfNegative val="0"/>
          <c:cat>
            <c:strRef>
              <c:f>'Chart Calc - Z Score'!$A$20:$A$31</c:f>
              <c:strCache>
                <c:ptCount val="12"/>
                <c:pt idx="0">
                  <c:v>Personal Hygiene</c:v>
                </c:pt>
                <c:pt idx="1">
                  <c:v>Bathing/dressing</c:v>
                </c:pt>
                <c:pt idx="2">
                  <c:v>Food preparation</c:v>
                </c:pt>
                <c:pt idx="3">
                  <c:v>shopping</c:v>
                </c:pt>
                <c:pt idx="4">
                  <c:v>home activities</c:v>
                </c:pt>
                <c:pt idx="5">
                  <c:v>Health and safety</c:v>
                </c:pt>
                <c:pt idx="6">
                  <c:v>Money management</c:v>
                </c:pt>
                <c:pt idx="7">
                  <c:v>Everyday devices</c:v>
                </c:pt>
                <c:pt idx="8">
                  <c:v>Transport and outdoor surfaces</c:v>
                </c:pt>
                <c:pt idx="9">
                  <c:v>Interpersonal relationships</c:v>
                </c:pt>
                <c:pt idx="10">
                  <c:v>Leisure, rec and play</c:v>
                </c:pt>
                <c:pt idx="11">
                  <c:v>School</c:v>
                </c:pt>
              </c:strCache>
            </c:strRef>
          </c:cat>
          <c:val>
            <c:numRef>
              <c:f>'Chart Calc - Z Score'!$B$20:$B$31</c:f>
              <c:numCache>
                <c:formatCode>General</c:formatCode>
                <c:ptCount val="12"/>
                <c:pt idx="0">
                  <c:v>2</c:v>
                </c:pt>
                <c:pt idx="1">
                  <c:v>2</c:v>
                </c:pt>
                <c:pt idx="2">
                  <c:v>2</c:v>
                </c:pt>
                <c:pt idx="3">
                  <c:v>2</c:v>
                </c:pt>
                <c:pt idx="4">
                  <c:v>2</c:v>
                </c:pt>
                <c:pt idx="5">
                  <c:v>2</c:v>
                </c:pt>
                <c:pt idx="6">
                  <c:v>2</c:v>
                </c:pt>
                <c:pt idx="7">
                  <c:v>2</c:v>
                </c:pt>
                <c:pt idx="8">
                  <c:v>2</c:v>
                </c:pt>
                <c:pt idx="9">
                  <c:v>2</c:v>
                </c:pt>
                <c:pt idx="10">
                  <c:v>2</c:v>
                </c:pt>
                <c:pt idx="11">
                  <c:v>2</c:v>
                </c:pt>
              </c:numCache>
            </c:numRef>
          </c:val>
        </c:ser>
        <c:dLbls>
          <c:showLegendKey val="0"/>
          <c:showVal val="0"/>
          <c:showCatName val="0"/>
          <c:showSerName val="0"/>
          <c:showPercent val="0"/>
          <c:showBubbleSize val="0"/>
        </c:dLbls>
        <c:gapWidth val="150"/>
        <c:axId val="115888512"/>
        <c:axId val="115890432"/>
      </c:barChart>
      <c:lineChart>
        <c:grouping val="standard"/>
        <c:varyColors val="0"/>
        <c:ser>
          <c:idx val="1"/>
          <c:order val="1"/>
          <c:tx>
            <c:strRef>
              <c:f>'Chart Calc - Z Score'!$C$19</c:f>
              <c:strCache>
                <c:ptCount val="1"/>
                <c:pt idx="0">
                  <c:v>Subjects Z Score</c:v>
                </c:pt>
              </c:strCache>
            </c:strRef>
          </c:tx>
          <c:cat>
            <c:strRef>
              <c:f>'Chart Calc - Z Score'!$A$20:$A$31</c:f>
              <c:strCache>
                <c:ptCount val="12"/>
                <c:pt idx="0">
                  <c:v>Personal Hygiene</c:v>
                </c:pt>
                <c:pt idx="1">
                  <c:v>Bathing/dressing</c:v>
                </c:pt>
                <c:pt idx="2">
                  <c:v>Food preparation</c:v>
                </c:pt>
                <c:pt idx="3">
                  <c:v>shopping</c:v>
                </c:pt>
                <c:pt idx="4">
                  <c:v>home activities</c:v>
                </c:pt>
                <c:pt idx="5">
                  <c:v>Health and safety</c:v>
                </c:pt>
                <c:pt idx="6">
                  <c:v>Money management</c:v>
                </c:pt>
                <c:pt idx="7">
                  <c:v>Everyday devices</c:v>
                </c:pt>
                <c:pt idx="8">
                  <c:v>Transport and outdoor surfaces</c:v>
                </c:pt>
                <c:pt idx="9">
                  <c:v>Interpersonal relationships</c:v>
                </c:pt>
                <c:pt idx="10">
                  <c:v>Leisure, rec and play</c:v>
                </c:pt>
                <c:pt idx="11">
                  <c:v>School</c:v>
                </c:pt>
              </c:strCache>
            </c:strRef>
          </c:cat>
          <c:val>
            <c:numRef>
              <c:f>'Chart Calc - Z Score'!$C$20:$C$31</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15888512"/>
        <c:axId val="115890432"/>
      </c:lineChart>
      <c:catAx>
        <c:axId val="115888512"/>
        <c:scaling>
          <c:orientation val="minMax"/>
        </c:scaling>
        <c:delete val="0"/>
        <c:axPos val="b"/>
        <c:title>
          <c:tx>
            <c:rich>
              <a:bodyPr/>
              <a:lstStyle/>
              <a:p>
                <a:pPr>
                  <a:defRPr/>
                </a:pPr>
                <a:r>
                  <a:rPr lang="en-US"/>
                  <a:t>Domain</a:t>
                </a:r>
              </a:p>
            </c:rich>
          </c:tx>
          <c:overlay val="0"/>
        </c:title>
        <c:majorTickMark val="out"/>
        <c:minorTickMark val="none"/>
        <c:tickLblPos val="nextTo"/>
        <c:crossAx val="115890432"/>
        <c:crosses val="autoZero"/>
        <c:auto val="1"/>
        <c:lblAlgn val="ctr"/>
        <c:lblOffset val="100"/>
        <c:noMultiLvlLbl val="0"/>
      </c:catAx>
      <c:valAx>
        <c:axId val="115890432"/>
        <c:scaling>
          <c:orientation val="minMax"/>
        </c:scaling>
        <c:delete val="0"/>
        <c:axPos val="l"/>
        <c:majorGridlines/>
        <c:title>
          <c:tx>
            <c:rich>
              <a:bodyPr rot="-5400000" vert="horz"/>
              <a:lstStyle/>
              <a:p>
                <a:pPr>
                  <a:defRPr/>
                </a:pPr>
                <a:r>
                  <a:rPr lang="en-US"/>
                  <a:t>Score</a:t>
                </a:r>
              </a:p>
            </c:rich>
          </c:tx>
          <c:overlay val="0"/>
        </c:title>
        <c:numFmt formatCode="General" sourceLinked="1"/>
        <c:majorTickMark val="out"/>
        <c:minorTickMark val="none"/>
        <c:tickLblPos val="nextTo"/>
        <c:crossAx val="115888512"/>
        <c:crosses val="autoZero"/>
        <c:crossBetween val="between"/>
      </c:valAx>
    </c:plotArea>
    <c:legend>
      <c:legendPos val="r"/>
      <c:overlay val="0"/>
    </c:legend>
    <c:plotVisOnly val="1"/>
    <c:dispBlanksAs val="gap"/>
    <c:showDLblsOverMax val="0"/>
  </c:chart>
  <c:printSettings>
    <c:headerFooter/>
    <c:pageMargins b="1" l="0.75000000000000033" r="0.75000000000000033"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Physical</a:t>
            </a:r>
            <a:r>
              <a:rPr lang="en-US" baseline="0"/>
              <a:t> Assistance score </a:t>
            </a:r>
            <a:endParaRPr lang="en-US"/>
          </a:p>
        </c:rich>
      </c:tx>
      <c:overlay val="0"/>
    </c:title>
    <c:autoTitleDeleted val="0"/>
    <c:plotArea>
      <c:layout/>
      <c:barChart>
        <c:barDir val="col"/>
        <c:grouping val="clustered"/>
        <c:varyColors val="0"/>
        <c:ser>
          <c:idx val="0"/>
          <c:order val="0"/>
          <c:tx>
            <c:strRef>
              <c:f>'Chart Calc - 2 SD'!$B$4</c:f>
              <c:strCache>
                <c:ptCount val="1"/>
                <c:pt idx="0">
                  <c:v>score @2SD</c:v>
                </c:pt>
              </c:strCache>
            </c:strRef>
          </c:tx>
          <c:spPr>
            <a:solidFill>
              <a:schemeClr val="accent3">
                <a:lumMod val="75000"/>
              </a:schemeClr>
            </a:solidFill>
          </c:spPr>
          <c:invertIfNegative val="0"/>
          <c:cat>
            <c:strRef>
              <c:f>'Chart Calc - 2 SD'!$A$5:$A$15</c:f>
              <c:strCache>
                <c:ptCount val="11"/>
                <c:pt idx="0">
                  <c:v>Personal Hygiene</c:v>
                </c:pt>
                <c:pt idx="1">
                  <c:v>Bathing/dressing</c:v>
                </c:pt>
                <c:pt idx="2">
                  <c:v>Food preparation</c:v>
                </c:pt>
                <c:pt idx="3">
                  <c:v>shopping</c:v>
                </c:pt>
                <c:pt idx="4">
                  <c:v>home activities</c:v>
                </c:pt>
                <c:pt idx="5">
                  <c:v>Health and safety</c:v>
                </c:pt>
                <c:pt idx="6">
                  <c:v>Money management</c:v>
                </c:pt>
                <c:pt idx="7">
                  <c:v>Everyday devices</c:v>
                </c:pt>
                <c:pt idx="8">
                  <c:v>Transport and outdoor surfaces</c:v>
                </c:pt>
                <c:pt idx="9">
                  <c:v>Leisure, rec and play</c:v>
                </c:pt>
                <c:pt idx="10">
                  <c:v>School</c:v>
                </c:pt>
              </c:strCache>
            </c:strRef>
          </c:cat>
          <c:val>
            <c:numRef>
              <c:f>'Chart Calc - 2 SD'!$B$5:$B$15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150"/>
        <c:axId val="115921280"/>
        <c:axId val="115923200"/>
      </c:barChart>
      <c:lineChart>
        <c:grouping val="standard"/>
        <c:varyColors val="0"/>
        <c:ser>
          <c:idx val="1"/>
          <c:order val="1"/>
          <c:tx>
            <c:strRef>
              <c:f>'Chart Calc - 2 SD'!$C$4</c:f>
              <c:strCache>
                <c:ptCount val="1"/>
                <c:pt idx="0">
                  <c:v>Subject's Score</c:v>
                </c:pt>
              </c:strCache>
            </c:strRef>
          </c:tx>
          <c:cat>
            <c:strRef>
              <c:f>'Chart Calc - 2 SD'!$A$5:$A$15</c:f>
              <c:strCache>
                <c:ptCount val="11"/>
                <c:pt idx="0">
                  <c:v>Personal Hygiene</c:v>
                </c:pt>
                <c:pt idx="1">
                  <c:v>Bathing/dressing</c:v>
                </c:pt>
                <c:pt idx="2">
                  <c:v>Food preparation</c:v>
                </c:pt>
                <c:pt idx="3">
                  <c:v>shopping</c:v>
                </c:pt>
                <c:pt idx="4">
                  <c:v>home activities</c:v>
                </c:pt>
                <c:pt idx="5">
                  <c:v>Health and safety</c:v>
                </c:pt>
                <c:pt idx="6">
                  <c:v>Money management</c:v>
                </c:pt>
                <c:pt idx="7">
                  <c:v>Everyday devices</c:v>
                </c:pt>
                <c:pt idx="8">
                  <c:v>Transport and outdoor surfaces</c:v>
                </c:pt>
                <c:pt idx="9">
                  <c:v>Leisure, rec and play</c:v>
                </c:pt>
                <c:pt idx="10">
                  <c:v>School</c:v>
                </c:pt>
              </c:strCache>
            </c:strRef>
          </c:cat>
          <c:val>
            <c:numRef>
              <c:f>'Chart Calc - 2 SD'!$C$5:$C$15</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val>
          <c:smooth val="0"/>
        </c:ser>
        <c:dLbls>
          <c:showLegendKey val="0"/>
          <c:showVal val="0"/>
          <c:showCatName val="0"/>
          <c:showSerName val="0"/>
          <c:showPercent val="0"/>
          <c:showBubbleSize val="0"/>
        </c:dLbls>
        <c:marker val="1"/>
        <c:smooth val="0"/>
        <c:axId val="115921280"/>
        <c:axId val="115923200"/>
      </c:lineChart>
      <c:catAx>
        <c:axId val="115921280"/>
        <c:scaling>
          <c:orientation val="minMax"/>
        </c:scaling>
        <c:delete val="0"/>
        <c:axPos val="b"/>
        <c:title>
          <c:tx>
            <c:rich>
              <a:bodyPr/>
              <a:lstStyle/>
              <a:p>
                <a:pPr>
                  <a:defRPr/>
                </a:pPr>
                <a:r>
                  <a:rPr lang="en-US"/>
                  <a:t>Domain</a:t>
                </a:r>
              </a:p>
            </c:rich>
          </c:tx>
          <c:overlay val="0"/>
        </c:title>
        <c:majorTickMark val="none"/>
        <c:minorTickMark val="none"/>
        <c:tickLblPos val="nextTo"/>
        <c:crossAx val="115923200"/>
        <c:crosses val="autoZero"/>
        <c:auto val="1"/>
        <c:lblAlgn val="ctr"/>
        <c:lblOffset val="100"/>
        <c:noMultiLvlLbl val="0"/>
      </c:catAx>
      <c:valAx>
        <c:axId val="115923200"/>
        <c:scaling>
          <c:orientation val="minMax"/>
        </c:scaling>
        <c:delete val="0"/>
        <c:axPos val="l"/>
        <c:majorGridlines/>
        <c:title>
          <c:tx>
            <c:rich>
              <a:bodyPr/>
              <a:lstStyle/>
              <a:p>
                <a:pPr>
                  <a:defRPr/>
                </a:pPr>
                <a:r>
                  <a:rPr lang="en-US"/>
                  <a:t>Score</a:t>
                </a:r>
              </a:p>
            </c:rich>
          </c:tx>
          <c:overlay val="0"/>
        </c:title>
        <c:numFmt formatCode="General" sourceLinked="1"/>
        <c:majorTickMark val="out"/>
        <c:minorTickMark val="none"/>
        <c:tickLblPos val="nextTo"/>
        <c:crossAx val="115921280"/>
        <c:crosses val="autoZero"/>
        <c:crossBetween val="between"/>
      </c:valAx>
    </c:plotArea>
    <c:legend>
      <c:legendPos val="r"/>
      <c:overlay val="0"/>
    </c:legend>
    <c:plotVisOnly val="1"/>
    <c:dispBlanksAs val="gap"/>
    <c:showDLblsOverMax val="0"/>
  </c:chart>
  <c:printSettings>
    <c:headerFooter/>
    <c:pageMargins b="1" l="0.75000000000000033" r="0.75000000000000033" t="1" header="0.5" footer="0.5"/>
    <c:pageSetup paperSize="9" orientation="portrait" horizontalDpi="-4" verticalDpi="-4"/>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390524</xdr:rowOff>
    </xdr:from>
    <xdr:to>
      <xdr:col>9</xdr:col>
      <xdr:colOff>781050</xdr:colOff>
      <xdr:row>29</xdr:row>
      <xdr:rowOff>190499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30</xdr:row>
      <xdr:rowOff>9525</xdr:rowOff>
    </xdr:from>
    <xdr:to>
      <xdr:col>9</xdr:col>
      <xdr:colOff>771525</xdr:colOff>
      <xdr:row>53</xdr:row>
      <xdr:rowOff>158408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47626</xdr:colOff>
      <xdr:row>6</xdr:row>
      <xdr:rowOff>28575</xdr:rowOff>
    </xdr:from>
    <xdr:to>
      <xdr:col>9</xdr:col>
      <xdr:colOff>28576</xdr:colOff>
      <xdr:row>29</xdr:row>
      <xdr:rowOff>190500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38100</xdr:colOff>
      <xdr:row>6</xdr:row>
      <xdr:rowOff>9526</xdr:rowOff>
    </xdr:from>
    <xdr:to>
      <xdr:col>18</xdr:col>
      <xdr:colOff>0</xdr:colOff>
      <xdr:row>29</xdr:row>
      <xdr:rowOff>167933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29</xdr:row>
      <xdr:rowOff>161925</xdr:rowOff>
    </xdr:from>
    <xdr:to>
      <xdr:col>9</xdr:col>
      <xdr:colOff>38100</xdr:colOff>
      <xdr:row>54</xdr:row>
      <xdr:rowOff>126485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29</xdr:row>
      <xdr:rowOff>171450</xdr:rowOff>
    </xdr:from>
    <xdr:to>
      <xdr:col>18</xdr:col>
      <xdr:colOff>0</xdr:colOff>
      <xdr:row>54</xdr:row>
      <xdr:rowOff>133350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438150</xdr:colOff>
      <xdr:row>3</xdr:row>
      <xdr:rowOff>25400</xdr:rowOff>
    </xdr:from>
    <xdr:to>
      <xdr:col>12</xdr:col>
      <xdr:colOff>711200</xdr:colOff>
      <xdr:row>31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469900</xdr:colOff>
      <xdr:row>32</xdr:row>
      <xdr:rowOff>0</xdr:rowOff>
    </xdr:from>
    <xdr:to>
      <xdr:col>12</xdr:col>
      <xdr:colOff>698500</xdr:colOff>
      <xdr:row>55</xdr:row>
      <xdr:rowOff>12700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438150</xdr:colOff>
      <xdr:row>3</xdr:row>
      <xdr:rowOff>25400</xdr:rowOff>
    </xdr:from>
    <xdr:to>
      <xdr:col>12</xdr:col>
      <xdr:colOff>711200</xdr:colOff>
      <xdr:row>31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469900</xdr:colOff>
      <xdr:row>32</xdr:row>
      <xdr:rowOff>0</xdr:rowOff>
    </xdr:from>
    <xdr:to>
      <xdr:col>12</xdr:col>
      <xdr:colOff>698500</xdr:colOff>
      <xdr:row>55</xdr:row>
      <xdr:rowOff>12700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J270"/>
  <sheetViews>
    <sheetView tabSelected="1" view="pageLayout" topLeftCell="A78" zoomScale="78" zoomScalePageLayoutView="78" workbookViewId="0">
      <selection activeCell="C205" sqref="C205"/>
    </sheetView>
  </sheetViews>
  <sheetFormatPr defaultColWidth="8.09765625" defaultRowHeight="15.6" x14ac:dyDescent="0.3"/>
  <cols>
    <col min="1" max="1" width="5.09765625" style="8" customWidth="1"/>
    <col min="2" max="2" width="33.3984375" customWidth="1"/>
    <col min="3" max="3" width="6.59765625" style="8" customWidth="1"/>
    <col min="4" max="4" width="7" style="8" customWidth="1"/>
    <col min="5" max="5" width="27.09765625" customWidth="1"/>
    <col min="6" max="6" width="8.5" customWidth="1"/>
    <col min="7" max="7" width="8.09765625" customWidth="1"/>
    <col min="8" max="8" width="2.8984375" style="189" bestFit="1" customWidth="1"/>
    <col min="9" max="12" width="8.09765625" customWidth="1"/>
  </cols>
  <sheetData>
    <row r="1" spans="1:6" ht="46.2" x14ac:dyDescent="0.85">
      <c r="A1" s="124" t="s">
        <v>276</v>
      </c>
      <c r="B1" s="123" t="e">
        <f>E5&amp;" "&amp;E15</f>
        <v>#VALUE!</v>
      </c>
      <c r="F1" s="120" t="s">
        <v>318</v>
      </c>
    </row>
    <row r="2" spans="1:6" ht="24.6" x14ac:dyDescent="0.4">
      <c r="A2" s="256" t="s">
        <v>0</v>
      </c>
      <c r="B2" s="256"/>
      <c r="C2" s="256"/>
      <c r="D2" s="256"/>
      <c r="E2" s="256"/>
      <c r="F2" s="256"/>
    </row>
    <row r="3" spans="1:6" ht="5.0999999999999996" customHeight="1" x14ac:dyDescent="0.3"/>
    <row r="4" spans="1:6" ht="24" customHeight="1" x14ac:dyDescent="0.3">
      <c r="A4" s="277" t="e">
        <f>"PCANS-2 RECORD FORM "&amp;VLOOKUP("Form Description",Validation!$A$19:$N$19,$C$8-3,FALSE)</f>
        <v>#VALUE!</v>
      </c>
      <c r="B4" s="278"/>
      <c r="C4" s="278"/>
      <c r="D4" s="278"/>
      <c r="E4" s="278"/>
      <c r="F4" s="278"/>
    </row>
    <row r="5" spans="1:6" ht="18.75" customHeight="1" x14ac:dyDescent="0.3">
      <c r="B5" s="7"/>
      <c r="C5" s="66"/>
      <c r="E5" s="272" t="e">
        <f>VLOOKUP("form type",Validation!$A$18:$N$18,'Record Form'!$C$8-3,FALSE)</f>
        <v>#VALUE!</v>
      </c>
      <c r="F5" s="272"/>
    </row>
    <row r="6" spans="1:6" ht="27.9" customHeight="1" x14ac:dyDescent="0.3">
      <c r="A6" s="208" t="s">
        <v>248</v>
      </c>
      <c r="B6" s="209"/>
      <c r="C6" s="210" t="s">
        <v>331</v>
      </c>
      <c r="D6" s="209"/>
      <c r="E6" s="272"/>
      <c r="F6" s="272"/>
    </row>
    <row r="7" spans="1:6" ht="27.9" customHeight="1" x14ac:dyDescent="0.3">
      <c r="A7" s="217"/>
      <c r="B7" s="214"/>
      <c r="C7" s="215"/>
      <c r="D7" s="216"/>
      <c r="E7" s="272"/>
      <c r="F7" s="272"/>
    </row>
    <row r="8" spans="1:6" ht="27.9" customHeight="1" x14ac:dyDescent="0.3">
      <c r="A8" s="126" t="s">
        <v>278</v>
      </c>
      <c r="B8" s="187"/>
      <c r="C8" s="119"/>
      <c r="D8" s="94" t="s">
        <v>246</v>
      </c>
      <c r="E8" s="272"/>
      <c r="F8" s="272"/>
    </row>
    <row r="9" spans="1:6" ht="27.9" customHeight="1" x14ac:dyDescent="0.3">
      <c r="A9" s="185"/>
      <c r="B9" s="186"/>
      <c r="C9" s="119"/>
      <c r="D9" s="94" t="s">
        <v>247</v>
      </c>
      <c r="E9" s="272"/>
      <c r="F9" s="272"/>
    </row>
    <row r="10" spans="1:6" ht="27.9" customHeight="1" x14ac:dyDescent="0.3">
      <c r="A10" s="208" t="s">
        <v>217</v>
      </c>
      <c r="B10" s="209"/>
      <c r="C10" s="210" t="s">
        <v>279</v>
      </c>
      <c r="D10" s="209"/>
      <c r="E10" s="272"/>
      <c r="F10" s="272"/>
    </row>
    <row r="11" spans="1:6" ht="27.9" customHeight="1" x14ac:dyDescent="0.3">
      <c r="A11" s="217"/>
      <c r="B11" s="214"/>
      <c r="C11" s="215"/>
      <c r="D11" s="216"/>
      <c r="E11" s="272"/>
      <c r="F11" s="272"/>
    </row>
    <row r="12" spans="1:6" ht="27.9" customHeight="1" x14ac:dyDescent="0.3">
      <c r="A12" s="208" t="s">
        <v>18</v>
      </c>
      <c r="B12" s="209"/>
      <c r="C12" s="208" t="s">
        <v>220</v>
      </c>
      <c r="D12" s="209"/>
      <c r="E12" s="272"/>
      <c r="F12" s="272"/>
    </row>
    <row r="13" spans="1:6" ht="27.9" customHeight="1" x14ac:dyDescent="0.3">
      <c r="A13" s="217"/>
      <c r="B13" s="214"/>
      <c r="C13" s="213"/>
      <c r="D13" s="214"/>
      <c r="E13" s="272"/>
      <c r="F13" s="272"/>
    </row>
    <row r="14" spans="1:6" ht="27.9" customHeight="1" x14ac:dyDescent="0.3">
      <c r="A14" s="208" t="s">
        <v>352</v>
      </c>
      <c r="B14" s="209"/>
      <c r="C14" s="210" t="s">
        <v>353</v>
      </c>
      <c r="D14" s="209"/>
      <c r="E14" s="272"/>
      <c r="F14" s="272"/>
    </row>
    <row r="15" spans="1:6" ht="27.9" customHeight="1" x14ac:dyDescent="0.3">
      <c r="A15" s="217"/>
      <c r="B15" s="214"/>
      <c r="C15" s="213"/>
      <c r="D15" s="214"/>
      <c r="E15" s="270" t="str">
        <f>IF(C8=16,"15y",C8&amp;"y")</f>
        <v>y</v>
      </c>
      <c r="F15" s="271"/>
    </row>
    <row r="16" spans="1:6" ht="27.9" customHeight="1" x14ac:dyDescent="0.3">
      <c r="A16" s="208" t="s">
        <v>17</v>
      </c>
      <c r="B16" s="209"/>
      <c r="C16" s="210" t="s">
        <v>299</v>
      </c>
      <c r="D16" s="209"/>
      <c r="E16" s="270"/>
      <c r="F16" s="271"/>
    </row>
    <row r="17" spans="1:8" ht="27.9" customHeight="1" x14ac:dyDescent="0.3">
      <c r="A17" s="217"/>
      <c r="B17" s="214"/>
      <c r="C17" s="217"/>
      <c r="D17" s="214"/>
      <c r="E17" s="270"/>
      <c r="F17" s="271"/>
    </row>
    <row r="18" spans="1:8" ht="35.25" customHeight="1" x14ac:dyDescent="0.3">
      <c r="A18" s="208" t="s">
        <v>23</v>
      </c>
      <c r="B18" s="209"/>
      <c r="C18" s="211" t="s">
        <v>24</v>
      </c>
      <c r="D18" s="212"/>
      <c r="E18" s="270"/>
      <c r="F18" s="271"/>
    </row>
    <row r="19" spans="1:8" ht="27.9" customHeight="1" x14ac:dyDescent="0.3">
      <c r="A19" s="217"/>
      <c r="B19" s="214"/>
      <c r="C19" s="217"/>
      <c r="D19" s="214"/>
      <c r="E19" s="270"/>
      <c r="F19" s="271"/>
    </row>
    <row r="20" spans="1:8" ht="27.9" customHeight="1" x14ac:dyDescent="0.3"/>
    <row r="23" spans="1:8" ht="15.9" customHeight="1" x14ac:dyDescent="0.3">
      <c r="A23" s="257" t="s">
        <v>11</v>
      </c>
      <c r="B23" s="258"/>
      <c r="C23" s="258"/>
      <c r="D23" s="258"/>
      <c r="E23" s="258"/>
      <c r="F23" s="259"/>
    </row>
    <row r="24" spans="1:8" ht="35.1" customHeight="1" x14ac:dyDescent="0.3">
      <c r="A24" s="266" t="s">
        <v>12</v>
      </c>
      <c r="B24" s="267"/>
      <c r="C24" s="267"/>
      <c r="D24" s="267"/>
      <c r="E24" s="267"/>
      <c r="F24" s="268"/>
      <c r="G24" s="5"/>
    </row>
    <row r="25" spans="1:8" ht="18.899999999999999" customHeight="1" x14ac:dyDescent="0.3">
      <c r="A25" s="266" t="s">
        <v>13</v>
      </c>
      <c r="B25" s="267"/>
      <c r="C25" s="267"/>
      <c r="D25" s="267"/>
      <c r="E25" s="267"/>
      <c r="F25" s="268"/>
      <c r="G25" s="4"/>
    </row>
    <row r="26" spans="1:8" ht="18.899999999999999" customHeight="1" x14ac:dyDescent="0.3">
      <c r="A26" s="273" t="s">
        <v>14</v>
      </c>
      <c r="B26" s="267"/>
      <c r="C26" s="267"/>
      <c r="D26" s="267"/>
      <c r="E26" s="267"/>
      <c r="F26" s="268"/>
      <c r="G26" s="4"/>
    </row>
    <row r="27" spans="1:8" ht="18.899999999999999" customHeight="1" x14ac:dyDescent="0.3">
      <c r="A27" s="260" t="s">
        <v>15</v>
      </c>
      <c r="B27" s="261"/>
      <c r="C27" s="261"/>
      <c r="D27" s="261"/>
      <c r="E27" s="261"/>
      <c r="F27" s="262"/>
      <c r="G27" s="4"/>
    </row>
    <row r="28" spans="1:8" ht="18.899999999999999" customHeight="1" x14ac:dyDescent="0.3">
      <c r="A28" s="260" t="s">
        <v>16</v>
      </c>
      <c r="B28" s="261"/>
      <c r="C28" s="261"/>
      <c r="D28" s="261"/>
      <c r="E28" s="261"/>
      <c r="F28" s="262"/>
      <c r="G28" s="4"/>
    </row>
    <row r="29" spans="1:8" ht="18.899999999999999" customHeight="1" x14ac:dyDescent="0.3">
      <c r="A29" s="263" t="s">
        <v>149</v>
      </c>
      <c r="B29" s="264"/>
      <c r="C29" s="264"/>
      <c r="D29" s="264"/>
      <c r="E29" s="264"/>
      <c r="F29" s="265"/>
    </row>
    <row r="30" spans="1:8" ht="93.6" x14ac:dyDescent="0.3">
      <c r="A30" s="274"/>
      <c r="B30" s="275"/>
      <c r="C30" s="275"/>
      <c r="D30" s="275"/>
      <c r="E30" s="275"/>
      <c r="F30" s="276"/>
      <c r="H30" s="190" t="s">
        <v>317</v>
      </c>
    </row>
    <row r="31" spans="1:8" ht="15" customHeight="1" x14ac:dyDescent="0.3">
      <c r="A31" s="18"/>
      <c r="B31" s="6"/>
      <c r="C31" s="18"/>
      <c r="D31" s="18"/>
      <c r="E31" s="6"/>
      <c r="F31" s="6"/>
    </row>
    <row r="32" spans="1:8" ht="15" customHeight="1" x14ac:dyDescent="0.3">
      <c r="A32" s="18"/>
      <c r="B32" s="6"/>
      <c r="C32" s="18"/>
      <c r="D32" s="18"/>
      <c r="E32" s="6"/>
      <c r="F32" s="6"/>
    </row>
    <row r="33" spans="1:7" ht="15.9" customHeight="1" x14ac:dyDescent="0.3">
      <c r="A33" s="269" t="s">
        <v>1</v>
      </c>
      <c r="B33" s="269"/>
      <c r="C33" s="19"/>
      <c r="D33" s="19"/>
      <c r="E33" s="3"/>
      <c r="F33" s="3"/>
      <c r="G33" s="3"/>
    </row>
    <row r="34" spans="1:7" ht="15.9" customHeight="1" x14ac:dyDescent="0.3">
      <c r="A34" s="204" t="s">
        <v>2</v>
      </c>
      <c r="B34" s="204"/>
      <c r="C34" s="204"/>
      <c r="D34" s="204"/>
      <c r="E34" s="204"/>
      <c r="F34" s="204"/>
      <c r="G34" s="3"/>
    </row>
    <row r="35" spans="1:7" ht="15.9" customHeight="1" x14ac:dyDescent="0.3">
      <c r="A35" s="236" t="s">
        <v>9</v>
      </c>
      <c r="B35" s="236"/>
      <c r="C35" s="236"/>
      <c r="D35" s="236"/>
      <c r="E35" s="236"/>
      <c r="F35" s="236"/>
      <c r="G35" s="3"/>
    </row>
    <row r="36" spans="1:7" ht="15.9" customHeight="1" x14ac:dyDescent="0.3">
      <c r="A36" s="19"/>
      <c r="B36" s="204" t="s">
        <v>8</v>
      </c>
      <c r="C36" s="205"/>
      <c r="D36" s="205"/>
      <c r="E36" s="205"/>
      <c r="F36" s="205"/>
      <c r="G36" s="3"/>
    </row>
    <row r="37" spans="1:7" ht="15.9" customHeight="1" x14ac:dyDescent="0.3">
      <c r="A37" s="19"/>
      <c r="B37" s="1" t="s">
        <v>3</v>
      </c>
      <c r="C37" s="19"/>
      <c r="D37" s="19"/>
      <c r="E37" s="3"/>
      <c r="F37" s="3"/>
      <c r="G37" s="3"/>
    </row>
    <row r="38" spans="1:7" ht="15.9" customHeight="1" x14ac:dyDescent="0.3">
      <c r="A38" s="19"/>
      <c r="B38" s="205" t="s">
        <v>7</v>
      </c>
      <c r="C38" s="205"/>
      <c r="D38" s="205"/>
      <c r="E38" s="205"/>
      <c r="F38" s="205"/>
      <c r="G38" s="3"/>
    </row>
    <row r="39" spans="1:7" ht="15.9" customHeight="1" x14ac:dyDescent="0.3">
      <c r="A39" s="236" t="s">
        <v>333</v>
      </c>
      <c r="B39" s="236"/>
      <c r="C39" s="236"/>
      <c r="D39" s="236"/>
      <c r="E39" s="236"/>
      <c r="F39" s="236"/>
      <c r="G39" s="3"/>
    </row>
    <row r="40" spans="1:7" ht="15.9" customHeight="1" x14ac:dyDescent="0.3">
      <c r="A40" s="19"/>
      <c r="B40" s="2" t="s">
        <v>10</v>
      </c>
      <c r="C40" s="19"/>
      <c r="D40" s="19"/>
      <c r="E40" s="3"/>
      <c r="F40" s="3"/>
      <c r="G40" s="3"/>
    </row>
    <row r="41" spans="1:7" ht="33.9" customHeight="1" x14ac:dyDescent="0.3">
      <c r="A41" s="204" t="s">
        <v>334</v>
      </c>
      <c r="B41" s="204"/>
      <c r="C41" s="204"/>
      <c r="D41" s="204"/>
      <c r="E41" s="204"/>
      <c r="F41" s="204"/>
      <c r="G41" s="3"/>
    </row>
    <row r="42" spans="1:7" ht="15.9" customHeight="1" x14ac:dyDescent="0.3">
      <c r="A42" s="19"/>
      <c r="B42" s="2" t="s">
        <v>4</v>
      </c>
      <c r="C42" s="19"/>
      <c r="D42" s="19"/>
      <c r="E42" s="3"/>
      <c r="F42" s="3"/>
      <c r="G42" s="3"/>
    </row>
    <row r="43" spans="1:7" ht="15.9" customHeight="1" x14ac:dyDescent="0.3">
      <c r="A43" s="19"/>
      <c r="B43" s="2" t="s">
        <v>5</v>
      </c>
      <c r="C43" s="19"/>
      <c r="D43" s="19"/>
      <c r="E43" s="3"/>
      <c r="F43" s="3"/>
      <c r="G43" s="3"/>
    </row>
    <row r="44" spans="1:7" ht="29.1" customHeight="1" x14ac:dyDescent="0.3">
      <c r="A44" s="204" t="s">
        <v>6</v>
      </c>
      <c r="B44" s="204"/>
      <c r="C44" s="204"/>
      <c r="D44" s="204"/>
      <c r="E44" s="204"/>
      <c r="F44" s="204"/>
      <c r="G44" s="3"/>
    </row>
    <row r="45" spans="1:7" ht="15.9" customHeight="1" x14ac:dyDescent="0.3"/>
    <row r="46" spans="1:7" ht="29.25" customHeight="1" x14ac:dyDescent="0.3">
      <c r="A46" s="252" t="s">
        <v>19</v>
      </c>
      <c r="B46" s="252"/>
      <c r="C46" s="252"/>
      <c r="D46" s="252"/>
      <c r="E46" s="252"/>
      <c r="F46" s="252"/>
    </row>
    <row r="47" spans="1:7" ht="15.9" customHeight="1" x14ac:dyDescent="0.3">
      <c r="A47" s="251" t="s">
        <v>349</v>
      </c>
      <c r="B47" s="251"/>
      <c r="C47" s="251"/>
      <c r="D47" s="251"/>
      <c r="E47" s="251"/>
      <c r="F47" s="251"/>
      <c r="G47" s="3"/>
    </row>
    <row r="48" spans="1:7" ht="15.9" customHeight="1" x14ac:dyDescent="0.3">
      <c r="G48" s="3"/>
    </row>
    <row r="49" spans="1:8" ht="45" customHeight="1" x14ac:dyDescent="0.3">
      <c r="A49" s="204" t="s">
        <v>357</v>
      </c>
      <c r="B49" s="204"/>
      <c r="C49" s="204"/>
      <c r="D49" s="204"/>
      <c r="E49" s="204"/>
      <c r="F49" s="204"/>
      <c r="G49" s="3"/>
      <c r="H49" s="190" t="s">
        <v>300</v>
      </c>
    </row>
    <row r="50" spans="1:8" ht="15.9" customHeight="1" x14ac:dyDescent="0.3">
      <c r="A50" s="198"/>
      <c r="B50" s="198"/>
      <c r="C50" s="198"/>
      <c r="D50" s="198"/>
      <c r="E50" s="198"/>
      <c r="F50" s="198"/>
      <c r="G50" s="3"/>
    </row>
    <row r="51" spans="1:8" ht="15.9" customHeight="1" x14ac:dyDescent="0.3">
      <c r="A51" s="204" t="s">
        <v>336</v>
      </c>
      <c r="B51" s="204"/>
      <c r="C51" s="204"/>
      <c r="D51" s="204"/>
      <c r="E51" s="204"/>
      <c r="F51" s="204"/>
      <c r="G51" s="3"/>
    </row>
    <row r="52" spans="1:8" ht="15.9" customHeight="1" x14ac:dyDescent="0.3">
      <c r="A52" s="198"/>
      <c r="B52" s="198"/>
      <c r="C52" s="198"/>
      <c r="D52" s="198"/>
      <c r="E52" s="198"/>
      <c r="F52" s="198"/>
      <c r="G52" s="3"/>
    </row>
    <row r="53" spans="1:8" ht="31.2" x14ac:dyDescent="0.3">
      <c r="A53" s="253" t="s">
        <v>335</v>
      </c>
      <c r="B53" s="253"/>
      <c r="C53" s="253"/>
      <c r="D53" s="253"/>
      <c r="E53" s="253"/>
      <c r="F53" s="253"/>
      <c r="G53" s="3"/>
      <c r="H53" s="190" t="s">
        <v>300</v>
      </c>
    </row>
    <row r="54" spans="1:8" x14ac:dyDescent="0.3">
      <c r="A54" s="20"/>
    </row>
    <row r="55" spans="1:8" x14ac:dyDescent="0.3">
      <c r="A55" s="20"/>
    </row>
    <row r="56" spans="1:8" ht="31.8" x14ac:dyDescent="0.35">
      <c r="A56" s="21"/>
      <c r="H56" s="190" t="s">
        <v>300</v>
      </c>
    </row>
    <row r="57" spans="1:8" ht="59.25" customHeight="1" x14ac:dyDescent="0.3">
      <c r="A57" s="254" t="s">
        <v>338</v>
      </c>
      <c r="B57" s="255"/>
      <c r="C57" s="9" t="s">
        <v>21</v>
      </c>
      <c r="D57" s="13" t="s">
        <v>22</v>
      </c>
      <c r="E57" s="12" t="s">
        <v>20</v>
      </c>
      <c r="F57" s="12" t="s">
        <v>26</v>
      </c>
    </row>
    <row r="58" spans="1:8" ht="46.8" x14ac:dyDescent="0.3">
      <c r="A58" s="206" t="s">
        <v>337</v>
      </c>
      <c r="B58" s="206"/>
      <c r="C58" s="116"/>
      <c r="D58" s="188" t="str">
        <f>IF(C58="","",C58)</f>
        <v/>
      </c>
      <c r="E58" s="174"/>
      <c r="F58" s="175"/>
      <c r="H58" s="190" t="s">
        <v>310</v>
      </c>
    </row>
    <row r="59" spans="1:8" ht="33" x14ac:dyDescent="0.45">
      <c r="A59" s="206" t="s">
        <v>29</v>
      </c>
      <c r="B59" s="206"/>
      <c r="C59" s="116"/>
      <c r="D59" s="188" t="str">
        <f t="shared" ref="D59:D60" si="0">IF(C59="","",C59)</f>
        <v/>
      </c>
      <c r="E59" s="176"/>
      <c r="F59" s="175"/>
      <c r="H59" s="190" t="s">
        <v>300</v>
      </c>
    </row>
    <row r="60" spans="1:8" ht="31.2" x14ac:dyDescent="0.3">
      <c r="A60" s="206" t="s">
        <v>30</v>
      </c>
      <c r="B60" s="206"/>
      <c r="C60" s="116"/>
      <c r="D60" s="188" t="str">
        <f t="shared" si="0"/>
        <v/>
      </c>
      <c r="E60" s="177"/>
      <c r="F60" s="175"/>
      <c r="H60" s="190" t="s">
        <v>300</v>
      </c>
    </row>
    <row r="61" spans="1:8" ht="31.2" x14ac:dyDescent="0.3">
      <c r="A61" s="206" t="s">
        <v>302</v>
      </c>
      <c r="B61" s="206"/>
      <c r="C61" s="117"/>
      <c r="D61" s="117"/>
      <c r="E61" s="177"/>
      <c r="F61" s="175"/>
      <c r="H61" s="190" t="s">
        <v>300</v>
      </c>
    </row>
    <row r="62" spans="1:8" ht="46.8" x14ac:dyDescent="0.3">
      <c r="A62" s="206" t="s">
        <v>303</v>
      </c>
      <c r="B62" s="206"/>
      <c r="C62" s="117"/>
      <c r="D62" s="117"/>
      <c r="E62" s="177"/>
      <c r="F62" s="175"/>
      <c r="H62" s="190" t="s">
        <v>310</v>
      </c>
    </row>
    <row r="63" spans="1:8" ht="31.2" x14ac:dyDescent="0.3">
      <c r="A63" s="206" t="s">
        <v>31</v>
      </c>
      <c r="B63" s="206"/>
      <c r="C63" s="117"/>
      <c r="D63" s="117"/>
      <c r="E63" s="177"/>
      <c r="F63" s="175"/>
      <c r="H63" s="190" t="s">
        <v>300</v>
      </c>
    </row>
    <row r="64" spans="1:8" ht="31.2" x14ac:dyDescent="0.3">
      <c r="A64" s="206" t="s">
        <v>301</v>
      </c>
      <c r="B64" s="206"/>
      <c r="C64" s="117"/>
      <c r="D64" s="117"/>
      <c r="E64" s="177"/>
      <c r="F64" s="175"/>
      <c r="H64" s="190" t="s">
        <v>300</v>
      </c>
    </row>
    <row r="65" spans="1:8" ht="31.8" thickBot="1" x14ac:dyDescent="0.35">
      <c r="A65" s="206" t="s">
        <v>32</v>
      </c>
      <c r="B65" s="206"/>
      <c r="C65" s="117"/>
      <c r="D65" s="117"/>
      <c r="E65" s="177"/>
      <c r="F65" s="175"/>
      <c r="H65" s="190" t="s">
        <v>300</v>
      </c>
    </row>
    <row r="66" spans="1:8" ht="31.35" customHeight="1" thickBot="1" x14ac:dyDescent="0.35">
      <c r="A66" s="249" t="s">
        <v>235</v>
      </c>
      <c r="B66" s="250"/>
      <c r="C66" s="31" t="str">
        <f>IF(COUNTA(C58:C65)=F66,SUM(C58:C65),"INC")</f>
        <v>INC</v>
      </c>
      <c r="D66" s="31" t="str">
        <f>IF(COUNTA(D58:D65)=F66,SUM(D58:D65),"INC")</f>
        <v>INC</v>
      </c>
      <c r="E66" s="78" t="s">
        <v>236</v>
      </c>
      <c r="F66" s="81">
        <v>8</v>
      </c>
    </row>
    <row r="67" spans="1:8" ht="31.2" x14ac:dyDescent="0.3">
      <c r="H67" s="190" t="s">
        <v>300</v>
      </c>
    </row>
    <row r="68" spans="1:8" ht="61.5" customHeight="1" x14ac:dyDescent="0.3">
      <c r="A68" s="221" t="s">
        <v>342</v>
      </c>
      <c r="B68" s="221"/>
      <c r="C68" s="11" t="s">
        <v>21</v>
      </c>
      <c r="D68" s="11" t="s">
        <v>22</v>
      </c>
      <c r="E68" s="12" t="s">
        <v>20</v>
      </c>
      <c r="F68" s="12" t="s">
        <v>26</v>
      </c>
    </row>
    <row r="69" spans="1:8" ht="31.2" x14ac:dyDescent="0.3">
      <c r="A69" s="45" t="e">
        <f>VLOOKUP(B69,Validation!$A$177:$N$296,'Record Form'!$C$8-3,FALSE)</f>
        <v>#VALUE!</v>
      </c>
      <c r="B69" s="170" t="s">
        <v>34</v>
      </c>
      <c r="C69" s="117"/>
      <c r="D69" s="117"/>
      <c r="E69" s="178"/>
      <c r="F69" s="179"/>
      <c r="G69" t="e">
        <f t="shared" ref="G69:G74" si="1">IF(A69="NE",IF(C69="",IF(D69="","","Data Not Required"),"Data Not Required"),"")</f>
        <v>#VALUE!</v>
      </c>
      <c r="H69" s="190" t="s">
        <v>300</v>
      </c>
    </row>
    <row r="70" spans="1:8" ht="31.2" x14ac:dyDescent="0.3">
      <c r="A70" s="45" t="e">
        <f>VLOOKUP(B70,Validation!$A$177:$N$296,'Record Form'!$C$8-3,FALSE)</f>
        <v>#VALUE!</v>
      </c>
      <c r="B70" s="27" t="s">
        <v>36</v>
      </c>
      <c r="C70" s="117"/>
      <c r="D70" s="117"/>
      <c r="E70" s="178"/>
      <c r="F70" s="179"/>
      <c r="G70" t="e">
        <f t="shared" si="1"/>
        <v>#VALUE!</v>
      </c>
      <c r="H70" s="190" t="s">
        <v>300</v>
      </c>
    </row>
    <row r="71" spans="1:8" ht="31.2" x14ac:dyDescent="0.3">
      <c r="A71" s="45" t="e">
        <f>VLOOKUP(B71,Validation!$A$177:$N$296,'Record Form'!$C$8-3,FALSE)</f>
        <v>#VALUE!</v>
      </c>
      <c r="B71" s="27" t="s">
        <v>37</v>
      </c>
      <c r="C71" s="117"/>
      <c r="D71" s="117"/>
      <c r="E71" s="178"/>
      <c r="F71" s="179"/>
      <c r="G71" t="e">
        <f t="shared" si="1"/>
        <v>#VALUE!</v>
      </c>
      <c r="H71" s="190" t="s">
        <v>300</v>
      </c>
    </row>
    <row r="72" spans="1:8" ht="31.2" x14ac:dyDescent="0.3">
      <c r="A72" s="45" t="e">
        <f>VLOOKUP(B72,Validation!$A$177:$N$296,'Record Form'!$C$8-3,FALSE)</f>
        <v>#VALUE!</v>
      </c>
      <c r="B72" s="27" t="s">
        <v>38</v>
      </c>
      <c r="C72" s="117"/>
      <c r="D72" s="117"/>
      <c r="E72" s="178"/>
      <c r="F72" s="179"/>
      <c r="G72" t="e">
        <f t="shared" si="1"/>
        <v>#VALUE!</v>
      </c>
      <c r="H72" s="190" t="s">
        <v>300</v>
      </c>
    </row>
    <row r="73" spans="1:8" ht="31.2" x14ac:dyDescent="0.3">
      <c r="A73" s="45" t="e">
        <f>VLOOKUP(B73,Validation!$A$177:$N$296,'Record Form'!$C$8-3,FALSE)</f>
        <v>#VALUE!</v>
      </c>
      <c r="B73" s="27" t="s">
        <v>39</v>
      </c>
      <c r="C73" s="117"/>
      <c r="D73" s="117"/>
      <c r="E73" s="178"/>
      <c r="F73" s="179"/>
      <c r="G73" t="e">
        <f t="shared" si="1"/>
        <v>#VALUE!</v>
      </c>
      <c r="H73" s="190" t="s">
        <v>300</v>
      </c>
    </row>
    <row r="74" spans="1:8" ht="31.2" x14ac:dyDescent="0.3">
      <c r="A74" s="45" t="e">
        <f>VLOOKUP(B74,Validation!$A$177:$N$296,'Record Form'!$C$8-3,FALSE)</f>
        <v>#VALUE!</v>
      </c>
      <c r="B74" s="27" t="s">
        <v>40</v>
      </c>
      <c r="C74" s="117"/>
      <c r="D74" s="117"/>
      <c r="E74" s="178"/>
      <c r="F74" s="179"/>
      <c r="G74" t="e">
        <f t="shared" si="1"/>
        <v>#VALUE!</v>
      </c>
      <c r="H74" s="190" t="s">
        <v>300</v>
      </c>
    </row>
    <row r="75" spans="1:8" ht="31.8" thickBot="1" x14ac:dyDescent="0.35">
      <c r="A75" s="45" t="e">
        <f>VLOOKUP(B75,Validation!$A$177:$N$296,'Record Form'!$C$8-3,FALSE)</f>
        <v>#VALUE!</v>
      </c>
      <c r="B75" s="46" t="s">
        <v>42</v>
      </c>
      <c r="C75" s="118"/>
      <c r="D75" s="118"/>
      <c r="E75" s="178"/>
      <c r="F75" s="179"/>
      <c r="G75" t="e">
        <f>IF(A75="NE",IF(C75="",IF(D75="","","Data Not Required"),"Data Not Required"),"")</f>
        <v>#VALUE!</v>
      </c>
      <c r="H75" s="190" t="s">
        <v>300</v>
      </c>
    </row>
    <row r="76" spans="1:8" ht="33.9" customHeight="1" thickBot="1" x14ac:dyDescent="0.35">
      <c r="A76" s="218" t="s">
        <v>43</v>
      </c>
      <c r="B76" s="219"/>
      <c r="C76" s="31" t="str">
        <f>IF(C75="N/a",IF(COUNTA(C69:C75)=F76+1,SUM(C69:C75),"INC"),IF(COUNTA(C69:C75)=F76,SUM(C69:C75),"INC"))</f>
        <v>INC</v>
      </c>
      <c r="D76" s="31" t="str">
        <f>IF(D75="N/a",IF(COUNTA(D69:D75)=F76+1,SUM(D69:D75),"INC"),IF(COUNTA(D69:D75)=F76,SUM(D69:D75),"INC"))</f>
        <v>INC</v>
      </c>
      <c r="E76" s="79" t="s">
        <v>236</v>
      </c>
      <c r="F76" s="80">
        <f>COUNTA(A69:A75)-COUNTIF(A69:A75,"NE")-IF(C75="n/a",1,0)</f>
        <v>7</v>
      </c>
    </row>
    <row r="77" spans="1:8" s="26" customFormat="1" ht="39" customHeight="1" x14ac:dyDescent="0.3">
      <c r="A77" s="24"/>
      <c r="B77" s="24"/>
      <c r="C77" s="67"/>
      <c r="D77" s="67"/>
      <c r="E77" s="25"/>
      <c r="F77" s="25"/>
      <c r="H77" s="190" t="s">
        <v>300</v>
      </c>
    </row>
    <row r="78" spans="1:8" ht="62.25" customHeight="1" x14ac:dyDescent="0.3">
      <c r="A78" s="220" t="s">
        <v>341</v>
      </c>
      <c r="B78" s="221"/>
      <c r="C78" s="11" t="s">
        <v>21</v>
      </c>
      <c r="D78" s="11" t="s">
        <v>22</v>
      </c>
      <c r="E78" s="12" t="s">
        <v>20</v>
      </c>
      <c r="F78" s="12" t="s">
        <v>26</v>
      </c>
    </row>
    <row r="79" spans="1:8" ht="46.8" x14ac:dyDescent="0.3">
      <c r="A79" s="45" t="e">
        <f>VLOOKUP(B79,Validation!$A$177:$N$296,'Record Form'!$C$8-3,FALSE)</f>
        <v>#VALUE!</v>
      </c>
      <c r="B79" s="15" t="s">
        <v>44</v>
      </c>
      <c r="C79" s="117"/>
      <c r="D79" s="117"/>
      <c r="E79" s="178"/>
      <c r="F79" s="179"/>
      <c r="G79" t="e">
        <f t="shared" ref="G79:G85" si="2">IF(A79="NE",IF(C79="",IF(D79="","","Data Not Required"),"Data Not Required"),"")</f>
        <v>#VALUE!</v>
      </c>
      <c r="H79" s="190" t="s">
        <v>310</v>
      </c>
    </row>
    <row r="80" spans="1:8" ht="31.2" x14ac:dyDescent="0.3">
      <c r="A80" s="45" t="e">
        <f>VLOOKUP(B80,Validation!$A$177:$N$296,'Record Form'!$C$8-3,FALSE)</f>
        <v>#VALUE!</v>
      </c>
      <c r="B80" s="15" t="s">
        <v>45</v>
      </c>
      <c r="C80" s="117"/>
      <c r="D80" s="117"/>
      <c r="E80" s="178"/>
      <c r="F80" s="179"/>
      <c r="G80" t="e">
        <f t="shared" si="2"/>
        <v>#VALUE!</v>
      </c>
      <c r="H80" s="190" t="s">
        <v>300</v>
      </c>
    </row>
    <row r="81" spans="1:8" ht="31.2" x14ac:dyDescent="0.3">
      <c r="A81" s="45" t="e">
        <f>VLOOKUP(B81,Validation!$A$177:$N$296,'Record Form'!$C$8-3,FALSE)</f>
        <v>#VALUE!</v>
      </c>
      <c r="B81" s="15" t="s">
        <v>46</v>
      </c>
      <c r="C81" s="117"/>
      <c r="D81" s="117"/>
      <c r="E81" s="178"/>
      <c r="F81" s="179"/>
      <c r="G81" t="e">
        <f t="shared" si="2"/>
        <v>#VALUE!</v>
      </c>
      <c r="H81" s="190" t="s">
        <v>300</v>
      </c>
    </row>
    <row r="82" spans="1:8" ht="31.2" x14ac:dyDescent="0.3">
      <c r="A82" s="45" t="e">
        <f>VLOOKUP(B82,Validation!$A$177:$N$296,'Record Form'!$C$8-3,FALSE)</f>
        <v>#VALUE!</v>
      </c>
      <c r="B82" s="15" t="s">
        <v>47</v>
      </c>
      <c r="C82" s="117"/>
      <c r="D82" s="117"/>
      <c r="E82" s="178"/>
      <c r="F82" s="179"/>
      <c r="G82" t="e">
        <f t="shared" si="2"/>
        <v>#VALUE!</v>
      </c>
      <c r="H82" s="190" t="s">
        <v>300</v>
      </c>
    </row>
    <row r="83" spans="1:8" ht="31.2" x14ac:dyDescent="0.3">
      <c r="A83" s="45" t="e">
        <f>VLOOKUP(B83,Validation!$A$177:$N$296,'Record Form'!$C$8-3,FALSE)</f>
        <v>#VALUE!</v>
      </c>
      <c r="B83" s="15" t="s">
        <v>48</v>
      </c>
      <c r="C83" s="117"/>
      <c r="D83" s="117"/>
      <c r="E83" s="178"/>
      <c r="F83" s="179"/>
      <c r="G83" t="e">
        <f t="shared" si="2"/>
        <v>#VALUE!</v>
      </c>
      <c r="H83" s="190" t="s">
        <v>300</v>
      </c>
    </row>
    <row r="84" spans="1:8" ht="31.2" x14ac:dyDescent="0.3">
      <c r="A84" s="45" t="e">
        <f>VLOOKUP(B84,Validation!$A$177:$N$296,'Record Form'!$C$8-3,FALSE)</f>
        <v>#VALUE!</v>
      </c>
      <c r="B84" s="15" t="s">
        <v>49</v>
      </c>
      <c r="C84" s="117"/>
      <c r="D84" s="117"/>
      <c r="E84" s="178"/>
      <c r="F84" s="179"/>
      <c r="G84" t="e">
        <f t="shared" si="2"/>
        <v>#VALUE!</v>
      </c>
      <c r="H84" s="190" t="s">
        <v>300</v>
      </c>
    </row>
    <row r="85" spans="1:8" ht="31.8" thickBot="1" x14ac:dyDescent="0.35">
      <c r="A85" s="45" t="e">
        <f>VLOOKUP(B85,Validation!$A$177:$N$296,'Record Form'!$C$8-3,FALSE)</f>
        <v>#VALUE!</v>
      </c>
      <c r="B85" s="15" t="s">
        <v>50</v>
      </c>
      <c r="C85" s="117"/>
      <c r="D85" s="117"/>
      <c r="E85" s="178"/>
      <c r="F85" s="179"/>
      <c r="G85" t="e">
        <f t="shared" si="2"/>
        <v>#VALUE!</v>
      </c>
      <c r="H85" s="190" t="s">
        <v>300</v>
      </c>
    </row>
    <row r="86" spans="1:8" ht="33.9" customHeight="1" thickBot="1" x14ac:dyDescent="0.35">
      <c r="A86" s="237" t="s">
        <v>51</v>
      </c>
      <c r="B86" s="238"/>
      <c r="C86" s="31" t="str">
        <f>IF(COUNTA(C79:C85)=F86,SUM(C79:C85),"INC")</f>
        <v>INC</v>
      </c>
      <c r="D86" s="31" t="str">
        <f>IF(COUNTA(D79:D85)=F86,SUM(D79:D85),"INC")</f>
        <v>INC</v>
      </c>
      <c r="E86" s="79" t="s">
        <v>236</v>
      </c>
      <c r="F86" s="80">
        <f>COUNTA(A79:A85)-COUNTIF(A79:A85,"NE")</f>
        <v>7</v>
      </c>
    </row>
    <row r="87" spans="1:8" ht="31.2" x14ac:dyDescent="0.3">
      <c r="H87" s="190" t="s">
        <v>300</v>
      </c>
    </row>
    <row r="88" spans="1:8" ht="61.5" customHeight="1" x14ac:dyDescent="0.3">
      <c r="A88" s="221" t="s">
        <v>150</v>
      </c>
      <c r="B88" s="220"/>
      <c r="C88" s="9" t="s">
        <v>21</v>
      </c>
      <c r="D88" s="9" t="s">
        <v>22</v>
      </c>
      <c r="E88" s="12" t="s">
        <v>20</v>
      </c>
      <c r="F88" s="12" t="s">
        <v>26</v>
      </c>
    </row>
    <row r="89" spans="1:8" ht="31.2" x14ac:dyDescent="0.3">
      <c r="A89" s="45" t="e">
        <f>VLOOKUP(B89,Validation!$A$177:$N$296,'Record Form'!$C$8-3,FALSE)</f>
        <v>#VALUE!</v>
      </c>
      <c r="B89" s="15" t="s">
        <v>52</v>
      </c>
      <c r="C89" s="117"/>
      <c r="D89" s="117"/>
      <c r="E89" s="178"/>
      <c r="F89" s="179"/>
      <c r="G89" t="e">
        <f t="shared" ref="G89:G96" si="3">IF(A89="NE",IF(C89="",IF(D89="","","Data Not Required"),"Data Not Required"),"")</f>
        <v>#VALUE!</v>
      </c>
      <c r="H89" s="190" t="s">
        <v>300</v>
      </c>
    </row>
    <row r="90" spans="1:8" ht="31.2" x14ac:dyDescent="0.3">
      <c r="A90" s="45" t="e">
        <f>VLOOKUP(B90,Validation!$A$177:$N$296,'Record Form'!$C$8-3,FALSE)</f>
        <v>#VALUE!</v>
      </c>
      <c r="B90" s="15" t="s">
        <v>53</v>
      </c>
      <c r="C90" s="117"/>
      <c r="D90" s="117"/>
      <c r="E90" s="178"/>
      <c r="F90" s="179"/>
      <c r="G90" t="e">
        <f t="shared" si="3"/>
        <v>#VALUE!</v>
      </c>
      <c r="H90" s="190" t="s">
        <v>300</v>
      </c>
    </row>
    <row r="91" spans="1:8" ht="31.2" x14ac:dyDescent="0.3">
      <c r="A91" s="45" t="e">
        <f>VLOOKUP(B91,Validation!$A$177:$N$296,'Record Form'!$C$8-3,FALSE)</f>
        <v>#VALUE!</v>
      </c>
      <c r="B91" s="15" t="s">
        <v>54</v>
      </c>
      <c r="C91" s="117"/>
      <c r="D91" s="117"/>
      <c r="E91" s="178"/>
      <c r="F91" s="179"/>
      <c r="G91" t="e">
        <f t="shared" si="3"/>
        <v>#VALUE!</v>
      </c>
      <c r="H91" s="190" t="s">
        <v>300</v>
      </c>
    </row>
    <row r="92" spans="1:8" ht="31.2" x14ac:dyDescent="0.3">
      <c r="A92" s="45" t="e">
        <f>VLOOKUP(B92,Validation!$A$177:$N$296,'Record Form'!$C$8-3,FALSE)</f>
        <v>#VALUE!</v>
      </c>
      <c r="B92" s="15" t="s">
        <v>55</v>
      </c>
      <c r="C92" s="117"/>
      <c r="D92" s="117"/>
      <c r="E92" s="178"/>
      <c r="F92" s="179"/>
      <c r="G92" t="e">
        <f t="shared" si="3"/>
        <v>#VALUE!</v>
      </c>
      <c r="H92" s="190" t="s">
        <v>300</v>
      </c>
    </row>
    <row r="93" spans="1:8" ht="31.2" x14ac:dyDescent="0.3">
      <c r="A93" s="45" t="e">
        <f>VLOOKUP(B93,Validation!$A$177:$N$296,'Record Form'!$C$8-3,FALSE)</f>
        <v>#VALUE!</v>
      </c>
      <c r="B93" s="15" t="s">
        <v>56</v>
      </c>
      <c r="C93" s="117"/>
      <c r="D93" s="117"/>
      <c r="E93" s="178"/>
      <c r="F93" s="179"/>
      <c r="G93" t="e">
        <f t="shared" si="3"/>
        <v>#VALUE!</v>
      </c>
      <c r="H93" s="190" t="s">
        <v>300</v>
      </c>
    </row>
    <row r="94" spans="1:8" ht="31.2" x14ac:dyDescent="0.3">
      <c r="A94" s="45" t="e">
        <f>VLOOKUP(B94,Validation!$A$177:$N$296,'Record Form'!$C$8-3,FALSE)</f>
        <v>#VALUE!</v>
      </c>
      <c r="B94" s="15" t="s">
        <v>57</v>
      </c>
      <c r="C94" s="117"/>
      <c r="D94" s="117"/>
      <c r="E94" s="178"/>
      <c r="F94" s="179"/>
      <c r="G94" t="e">
        <f t="shared" si="3"/>
        <v>#VALUE!</v>
      </c>
      <c r="H94" s="190" t="s">
        <v>300</v>
      </c>
    </row>
    <row r="95" spans="1:8" ht="31.2" x14ac:dyDescent="0.3">
      <c r="A95" s="45" t="e">
        <f>VLOOKUP(B95,Validation!$A$177:$N$296,'Record Form'!$C$8-3,FALSE)</f>
        <v>#VALUE!</v>
      </c>
      <c r="B95" s="15" t="s">
        <v>58</v>
      </c>
      <c r="C95" s="117"/>
      <c r="D95" s="117"/>
      <c r="E95" s="178"/>
      <c r="F95" s="179"/>
      <c r="G95" t="e">
        <f t="shared" si="3"/>
        <v>#VALUE!</v>
      </c>
      <c r="H95" s="190" t="s">
        <v>300</v>
      </c>
    </row>
    <row r="96" spans="1:8" ht="31.8" thickBot="1" x14ac:dyDescent="0.35">
      <c r="A96" s="45" t="e">
        <f>VLOOKUP(B96,Validation!$A$177:$N$296,'Record Form'!$C$8-3,FALSE)</f>
        <v>#VALUE!</v>
      </c>
      <c r="B96" s="47" t="s">
        <v>59</v>
      </c>
      <c r="C96" s="117"/>
      <c r="D96" s="117"/>
      <c r="E96" s="178"/>
      <c r="F96" s="179"/>
      <c r="G96" t="e">
        <f t="shared" si="3"/>
        <v>#VALUE!</v>
      </c>
      <c r="H96" s="190" t="s">
        <v>300</v>
      </c>
    </row>
    <row r="97" spans="1:8" ht="31.35" customHeight="1" thickBot="1" x14ac:dyDescent="0.35">
      <c r="A97" s="237" t="s">
        <v>60</v>
      </c>
      <c r="B97" s="238"/>
      <c r="C97" s="31" t="str">
        <f>IF(COUNTA(C89:C96)=F97,SUM(C89:C96),"INC")</f>
        <v>INC</v>
      </c>
      <c r="D97" s="31" t="str">
        <f>IF(COUNTA(D89:D96)=F97,SUM(D89:D96),"INC")</f>
        <v>INC</v>
      </c>
      <c r="E97" s="79" t="s">
        <v>236</v>
      </c>
      <c r="F97" s="80">
        <f>COUNTA(A89:A96)-COUNTIF(A89:A96,"NE")</f>
        <v>8</v>
      </c>
    </row>
    <row r="98" spans="1:8" ht="31.2" x14ac:dyDescent="0.3">
      <c r="H98" s="190" t="s">
        <v>300</v>
      </c>
    </row>
    <row r="99" spans="1:8" ht="61.5" customHeight="1" x14ac:dyDescent="0.3">
      <c r="A99" s="241" t="s">
        <v>343</v>
      </c>
      <c r="B99" s="242"/>
      <c r="C99" s="9" t="s">
        <v>21</v>
      </c>
      <c r="D99" s="9" t="s">
        <v>22</v>
      </c>
      <c r="E99" s="12" t="s">
        <v>20</v>
      </c>
      <c r="F99" s="12" t="s">
        <v>26</v>
      </c>
    </row>
    <row r="100" spans="1:8" ht="31.2" x14ac:dyDescent="0.3">
      <c r="A100" s="45" t="e">
        <f>VLOOKUP(B100,Validation!$A$177:$N$296,'Record Form'!$C$8-3,FALSE)</f>
        <v>#VALUE!</v>
      </c>
      <c r="B100" s="15" t="s">
        <v>61</v>
      </c>
      <c r="C100" s="117"/>
      <c r="D100" s="117"/>
      <c r="E100" s="178"/>
      <c r="F100" s="179"/>
      <c r="G100" t="e">
        <f t="shared" ref="G100:G104" si="4">IF(A100="NE",IF(C100="",IF(D100="","","Data Not Required"),"Data Not Required"),"")</f>
        <v>#VALUE!</v>
      </c>
      <c r="H100" s="190" t="s">
        <v>300</v>
      </c>
    </row>
    <row r="101" spans="1:8" ht="31.2" x14ac:dyDescent="0.3">
      <c r="A101" s="45" t="e">
        <f>VLOOKUP(B101,Validation!$A$177:$N$296,'Record Form'!$C$8-3,FALSE)</f>
        <v>#VALUE!</v>
      </c>
      <c r="B101" s="15" t="s">
        <v>62</v>
      </c>
      <c r="C101" s="117"/>
      <c r="D101" s="117"/>
      <c r="E101" s="178"/>
      <c r="F101" s="179"/>
      <c r="G101" t="e">
        <f t="shared" si="4"/>
        <v>#VALUE!</v>
      </c>
      <c r="H101" s="190" t="s">
        <v>300</v>
      </c>
    </row>
    <row r="102" spans="1:8" ht="31.2" x14ac:dyDescent="0.3">
      <c r="A102" s="45" t="e">
        <f>VLOOKUP(B102,Validation!$A$177:$N$296,'Record Form'!$C$8-3,FALSE)</f>
        <v>#VALUE!</v>
      </c>
      <c r="B102" s="47" t="s">
        <v>63</v>
      </c>
      <c r="C102" s="117"/>
      <c r="D102" s="117"/>
      <c r="E102" s="178"/>
      <c r="F102" s="179"/>
      <c r="G102" t="e">
        <f t="shared" si="4"/>
        <v>#VALUE!</v>
      </c>
      <c r="H102" s="190" t="s">
        <v>300</v>
      </c>
    </row>
    <row r="103" spans="1:8" ht="31.2" x14ac:dyDescent="0.3">
      <c r="A103" s="45" t="e">
        <f>VLOOKUP(B103,Validation!$A$177:$N$296,'Record Form'!$C$8-3,FALSE)</f>
        <v>#VALUE!</v>
      </c>
      <c r="B103" s="47" t="s">
        <v>64</v>
      </c>
      <c r="C103" s="117"/>
      <c r="D103" s="117"/>
      <c r="E103" s="178"/>
      <c r="F103" s="179"/>
      <c r="G103" t="e">
        <f t="shared" si="4"/>
        <v>#VALUE!</v>
      </c>
      <c r="H103" s="190" t="s">
        <v>300</v>
      </c>
    </row>
    <row r="104" spans="1:8" ht="31.8" thickBot="1" x14ac:dyDescent="0.35">
      <c r="A104" s="45" t="e">
        <f>VLOOKUP(B104,Validation!$A$177:$N$296,'Record Form'!$C$8-3,FALSE)</f>
        <v>#VALUE!</v>
      </c>
      <c r="B104" s="47" t="s">
        <v>65</v>
      </c>
      <c r="C104" s="117"/>
      <c r="D104" s="117"/>
      <c r="E104" s="178"/>
      <c r="F104" s="179"/>
      <c r="G104" t="e">
        <f t="shared" si="4"/>
        <v>#VALUE!</v>
      </c>
      <c r="H104" s="190" t="s">
        <v>300</v>
      </c>
    </row>
    <row r="105" spans="1:8" ht="31.35" customHeight="1" thickBot="1" x14ac:dyDescent="0.35">
      <c r="A105" s="238" t="s">
        <v>66</v>
      </c>
      <c r="B105" s="279"/>
      <c r="C105" s="31" t="str">
        <f>IF(COUNTA(C100:C104)=F105,SUM(C100:C104),"INC")</f>
        <v>INC</v>
      </c>
      <c r="D105" s="31" t="str">
        <f>IF(COUNTA(D100:D104)=F105,SUM(D100:D104),"INC")</f>
        <v>INC</v>
      </c>
      <c r="E105" s="79" t="s">
        <v>236</v>
      </c>
      <c r="F105" s="80">
        <f>COUNTA(A100:A104)-COUNTIF(A100:A104,"NE")</f>
        <v>5</v>
      </c>
    </row>
    <row r="106" spans="1:8" ht="31.2" x14ac:dyDescent="0.3">
      <c r="H106" s="190" t="s">
        <v>300</v>
      </c>
    </row>
    <row r="107" spans="1:8" ht="30" customHeight="1" x14ac:dyDescent="0.3">
      <c r="A107" s="241" t="s">
        <v>234</v>
      </c>
      <c r="B107" s="242"/>
      <c r="C107" s="9" t="s">
        <v>21</v>
      </c>
      <c r="D107" s="9" t="s">
        <v>22</v>
      </c>
      <c r="E107" s="12" t="s">
        <v>20</v>
      </c>
      <c r="F107" s="12" t="s">
        <v>26</v>
      </c>
    </row>
    <row r="108" spans="1:8" ht="46.8" x14ac:dyDescent="0.3">
      <c r="A108" s="239" t="s">
        <v>360</v>
      </c>
      <c r="B108" s="240"/>
      <c r="C108" s="243"/>
      <c r="D108" s="244"/>
      <c r="E108" s="245"/>
      <c r="F108" s="180"/>
      <c r="H108" s="190" t="s">
        <v>310</v>
      </c>
    </row>
    <row r="109" spans="1:8" ht="50.25" customHeight="1" x14ac:dyDescent="0.3">
      <c r="A109" s="241" t="s">
        <v>28</v>
      </c>
      <c r="B109" s="242"/>
      <c r="C109" s="9" t="s">
        <v>21</v>
      </c>
      <c r="D109" s="9" t="s">
        <v>22</v>
      </c>
      <c r="E109" s="12" t="s">
        <v>20</v>
      </c>
      <c r="F109" s="12" t="s">
        <v>26</v>
      </c>
    </row>
    <row r="110" spans="1:8" ht="31.2" x14ac:dyDescent="0.3">
      <c r="A110" s="45" t="e">
        <f>VLOOKUP(B110,Validation!$A$177:$N$296,'Record Form'!$C$8-3,FALSE)</f>
        <v>#VALUE!</v>
      </c>
      <c r="B110" s="15" t="s">
        <v>68</v>
      </c>
      <c r="C110" s="117"/>
      <c r="D110" s="117"/>
      <c r="E110" s="178"/>
      <c r="F110" s="179"/>
      <c r="G110" t="e">
        <f t="shared" ref="G110:G115" si="5">IF(A110="NE",IF(C110="",IF(D110="","","Data Not Required"),"Data Not Required"),"")</f>
        <v>#VALUE!</v>
      </c>
      <c r="H110" s="190" t="s">
        <v>300</v>
      </c>
    </row>
    <row r="111" spans="1:8" ht="31.2" x14ac:dyDescent="0.3">
      <c r="A111" s="45" t="e">
        <f>VLOOKUP(B111,Validation!$A$177:$N$296,'Record Form'!$C$8-3,FALSE)</f>
        <v>#VALUE!</v>
      </c>
      <c r="B111" s="15" t="s">
        <v>69</v>
      </c>
      <c r="C111" s="117"/>
      <c r="D111" s="117"/>
      <c r="E111" s="178"/>
      <c r="F111" s="179"/>
      <c r="G111" t="e">
        <f t="shared" si="5"/>
        <v>#VALUE!</v>
      </c>
      <c r="H111" s="190" t="s">
        <v>300</v>
      </c>
    </row>
    <row r="112" spans="1:8" ht="31.2" x14ac:dyDescent="0.3">
      <c r="A112" s="45" t="e">
        <f>VLOOKUP(B112,Validation!$A$177:$N$296,'Record Form'!$C$8-3,FALSE)</f>
        <v>#VALUE!</v>
      </c>
      <c r="B112" s="15" t="s">
        <v>70</v>
      </c>
      <c r="C112" s="117"/>
      <c r="D112" s="117"/>
      <c r="E112" s="178"/>
      <c r="F112" s="179"/>
      <c r="G112" t="e">
        <f t="shared" si="5"/>
        <v>#VALUE!</v>
      </c>
      <c r="H112" s="190" t="s">
        <v>300</v>
      </c>
    </row>
    <row r="113" spans="1:8" ht="31.2" x14ac:dyDescent="0.3">
      <c r="A113" s="45" t="e">
        <f>VLOOKUP(B113,Validation!$A$177:$N$296,'Record Form'!$C$8-3,FALSE)</f>
        <v>#VALUE!</v>
      </c>
      <c r="B113" s="15" t="s">
        <v>71</v>
      </c>
      <c r="C113" s="117"/>
      <c r="D113" s="117"/>
      <c r="E113" s="178"/>
      <c r="F113" s="179"/>
      <c r="G113" t="e">
        <f t="shared" si="5"/>
        <v>#VALUE!</v>
      </c>
      <c r="H113" s="190" t="s">
        <v>300</v>
      </c>
    </row>
    <row r="114" spans="1:8" ht="31.2" x14ac:dyDescent="0.3">
      <c r="A114" s="45" t="e">
        <f>VLOOKUP(B114,Validation!$A$177:$N$296,'Record Form'!$C$8-3,FALSE)</f>
        <v>#VALUE!</v>
      </c>
      <c r="B114" s="72" t="s">
        <v>72</v>
      </c>
      <c r="C114" s="117"/>
      <c r="D114" s="117"/>
      <c r="E114" s="180"/>
      <c r="F114" s="179"/>
      <c r="G114" t="e">
        <f t="shared" si="5"/>
        <v>#VALUE!</v>
      </c>
      <c r="H114" s="190" t="s">
        <v>300</v>
      </c>
    </row>
    <row r="115" spans="1:8" ht="31.8" thickBot="1" x14ac:dyDescent="0.35">
      <c r="A115" s="45" t="e">
        <f>VLOOKUP(B115,Validation!$A$177:$N$296,'Record Form'!$C$8-3,FALSE)</f>
        <v>#VALUE!</v>
      </c>
      <c r="B115" s="72" t="s">
        <v>73</v>
      </c>
      <c r="C115" s="117"/>
      <c r="D115" s="117"/>
      <c r="E115" s="180"/>
      <c r="F115" s="179"/>
      <c r="G115" t="e">
        <f t="shared" si="5"/>
        <v>#VALUE!</v>
      </c>
      <c r="H115" s="190" t="s">
        <v>300</v>
      </c>
    </row>
    <row r="116" spans="1:8" ht="33.9" customHeight="1" thickBot="1" x14ac:dyDescent="0.35">
      <c r="A116" s="237" t="s">
        <v>74</v>
      </c>
      <c r="B116" s="238"/>
      <c r="C116" s="31" t="str">
        <f>IF(C108="","INC",IF(COUNTA(C110:C115)=F116,SUM(C110:C115),"INC"))</f>
        <v>INC</v>
      </c>
      <c r="D116" s="31" t="str">
        <f>IF(C108="","INC",IF(COUNTA(D110:D115)=F116,SUM(D110:D115),"INC"))</f>
        <v>INC</v>
      </c>
      <c r="E116" s="79" t="s">
        <v>236</v>
      </c>
      <c r="F116" s="80">
        <f>COUNTA(A110:A115)-COUNTIF(A110:A115,"NE")</f>
        <v>6</v>
      </c>
    </row>
    <row r="117" spans="1:8" ht="31.2" x14ac:dyDescent="0.3">
      <c r="H117" s="190" t="s">
        <v>300</v>
      </c>
    </row>
    <row r="118" spans="1:8" ht="32.25" customHeight="1" x14ac:dyDescent="0.3">
      <c r="A118" s="221" t="s">
        <v>151</v>
      </c>
      <c r="B118" s="221"/>
      <c r="C118" s="9"/>
      <c r="D118" s="9"/>
      <c r="E118" s="12" t="s">
        <v>20</v>
      </c>
      <c r="F118" s="12" t="s">
        <v>26</v>
      </c>
    </row>
    <row r="119" spans="1:8" ht="46.8" x14ac:dyDescent="0.3">
      <c r="A119" s="280" t="s">
        <v>358</v>
      </c>
      <c r="B119" s="281"/>
      <c r="C119" s="246"/>
      <c r="D119" s="247"/>
      <c r="E119" s="248"/>
      <c r="F119" s="181"/>
      <c r="H119" s="190" t="s">
        <v>310</v>
      </c>
    </row>
    <row r="120" spans="1:8" ht="42.75" customHeight="1" x14ac:dyDescent="0.3">
      <c r="A120" s="241" t="s">
        <v>28</v>
      </c>
      <c r="B120" s="282"/>
      <c r="C120" s="9" t="s">
        <v>21</v>
      </c>
      <c r="D120" s="9" t="s">
        <v>22</v>
      </c>
      <c r="E120" s="12" t="s">
        <v>20</v>
      </c>
      <c r="F120" s="12" t="s">
        <v>26</v>
      </c>
    </row>
    <row r="121" spans="1:8" ht="31.2" x14ac:dyDescent="0.3">
      <c r="A121" s="45" t="e">
        <f>VLOOKUP(B121,Validation!$A$177:$N$296,'Record Form'!$C$8-3,FALSE)</f>
        <v>#VALUE!</v>
      </c>
      <c r="B121" s="15" t="s">
        <v>75</v>
      </c>
      <c r="C121" s="68"/>
      <c r="D121" s="117"/>
      <c r="E121" s="180"/>
      <c r="F121" s="180"/>
      <c r="G121" t="e">
        <f t="shared" ref="G121:G130" si="6">IF(A121="NE",IF(C121="",IF(D121="","","Data Not Required"),"Data Not Required"),"")</f>
        <v>#VALUE!</v>
      </c>
      <c r="H121" s="190" t="s">
        <v>300</v>
      </c>
    </row>
    <row r="122" spans="1:8" ht="31.2" x14ac:dyDescent="0.3">
      <c r="A122" s="45" t="e">
        <f>VLOOKUP(B122,Validation!$A$177:$N$296,'Record Form'!$C$8-3,FALSE)</f>
        <v>#VALUE!</v>
      </c>
      <c r="B122" s="15" t="s">
        <v>76</v>
      </c>
      <c r="C122" s="117"/>
      <c r="D122" s="117"/>
      <c r="E122" s="180"/>
      <c r="F122" s="180"/>
      <c r="G122" t="e">
        <f t="shared" si="6"/>
        <v>#VALUE!</v>
      </c>
      <c r="H122" s="190" t="s">
        <v>300</v>
      </c>
    </row>
    <row r="123" spans="1:8" ht="31.2" x14ac:dyDescent="0.3">
      <c r="A123" s="45" t="e">
        <f>VLOOKUP(B123,Validation!$A$177:$N$296,'Record Form'!$C$8-3,FALSE)</f>
        <v>#VALUE!</v>
      </c>
      <c r="B123" s="15" t="s">
        <v>77</v>
      </c>
      <c r="C123" s="117"/>
      <c r="D123" s="117"/>
      <c r="E123" s="180"/>
      <c r="F123" s="180"/>
      <c r="G123" t="e">
        <f t="shared" si="6"/>
        <v>#VALUE!</v>
      </c>
      <c r="H123" s="190" t="s">
        <v>300</v>
      </c>
    </row>
    <row r="124" spans="1:8" ht="31.2" x14ac:dyDescent="0.3">
      <c r="A124" s="45" t="e">
        <f>VLOOKUP(B124,Validation!$A$177:$N$296,'Record Form'!$C$8-3,FALSE)</f>
        <v>#VALUE!</v>
      </c>
      <c r="B124" s="15" t="s">
        <v>78</v>
      </c>
      <c r="C124" s="117"/>
      <c r="D124" s="117"/>
      <c r="E124" s="180"/>
      <c r="F124" s="180"/>
      <c r="G124" t="e">
        <f t="shared" si="6"/>
        <v>#VALUE!</v>
      </c>
      <c r="H124" s="190" t="s">
        <v>300</v>
      </c>
    </row>
    <row r="125" spans="1:8" ht="41.4" x14ac:dyDescent="0.3">
      <c r="A125" s="45" t="e">
        <f>VLOOKUP(B125,Validation!$A$177:$N$296,'Record Form'!$C$8-3,FALSE)</f>
        <v>#VALUE!</v>
      </c>
      <c r="B125" s="15" t="s">
        <v>79</v>
      </c>
      <c r="C125" s="117"/>
      <c r="D125" s="117"/>
      <c r="E125" s="180"/>
      <c r="F125" s="180"/>
      <c r="G125" t="e">
        <f t="shared" si="6"/>
        <v>#VALUE!</v>
      </c>
      <c r="H125" s="190" t="s">
        <v>300</v>
      </c>
    </row>
    <row r="126" spans="1:8" ht="41.4" x14ac:dyDescent="0.3">
      <c r="A126" s="45" t="e">
        <f>VLOOKUP(B126,Validation!$A$177:$N$296,'Record Form'!$C$8-3,FALSE)</f>
        <v>#VALUE!</v>
      </c>
      <c r="B126" s="15" t="s">
        <v>80</v>
      </c>
      <c r="C126" s="117"/>
      <c r="D126" s="117"/>
      <c r="E126" s="180"/>
      <c r="F126" s="180"/>
      <c r="G126" t="e">
        <f t="shared" si="6"/>
        <v>#VALUE!</v>
      </c>
      <c r="H126" s="190" t="s">
        <v>300</v>
      </c>
    </row>
    <row r="127" spans="1:8" ht="31.2" x14ac:dyDescent="0.3">
      <c r="A127" s="45" t="e">
        <f>VLOOKUP(B127,Validation!$A$177:$N$296,'Record Form'!$C$8-3,FALSE)</f>
        <v>#VALUE!</v>
      </c>
      <c r="B127" s="47" t="s">
        <v>81</v>
      </c>
      <c r="C127" s="117"/>
      <c r="D127" s="117"/>
      <c r="E127" s="180"/>
      <c r="F127" s="180"/>
      <c r="G127" t="e">
        <f t="shared" si="6"/>
        <v>#VALUE!</v>
      </c>
      <c r="H127" s="190" t="s">
        <v>300</v>
      </c>
    </row>
    <row r="128" spans="1:8" ht="31.2" x14ac:dyDescent="0.3">
      <c r="A128" s="45" t="e">
        <f>VLOOKUP(B128,Validation!$A$177:$N$296,'Record Form'!$C$8-3,FALSE)</f>
        <v>#VALUE!</v>
      </c>
      <c r="B128" s="47" t="s">
        <v>82</v>
      </c>
      <c r="C128" s="117"/>
      <c r="D128" s="117"/>
      <c r="E128" s="180"/>
      <c r="F128" s="180"/>
      <c r="G128" t="e">
        <f t="shared" si="6"/>
        <v>#VALUE!</v>
      </c>
      <c r="H128" s="190" t="s">
        <v>300</v>
      </c>
    </row>
    <row r="129" spans="1:8" ht="31.2" x14ac:dyDescent="0.3">
      <c r="A129" s="45" t="e">
        <f>VLOOKUP(B129,Validation!$A$177:$N$296,'Record Form'!$C$8-3,FALSE)</f>
        <v>#VALUE!</v>
      </c>
      <c r="B129" s="47" t="s">
        <v>83</v>
      </c>
      <c r="C129" s="117"/>
      <c r="D129" s="117"/>
      <c r="E129" s="182"/>
      <c r="F129" s="182"/>
      <c r="G129" t="e">
        <f t="shared" si="6"/>
        <v>#VALUE!</v>
      </c>
      <c r="H129" s="190" t="s">
        <v>300</v>
      </c>
    </row>
    <row r="130" spans="1:8" ht="31.8" thickBot="1" x14ac:dyDescent="0.35">
      <c r="A130" s="45" t="e">
        <f>VLOOKUP(B130,Validation!$A$177:$N$296,'Record Form'!$C$8-3,FALSE)</f>
        <v>#VALUE!</v>
      </c>
      <c r="B130" s="47" t="s">
        <v>84</v>
      </c>
      <c r="C130" s="117"/>
      <c r="D130" s="117"/>
      <c r="E130" s="182"/>
      <c r="F130" s="182"/>
      <c r="G130" t="e">
        <f t="shared" si="6"/>
        <v>#VALUE!</v>
      </c>
      <c r="H130" s="190" t="s">
        <v>300</v>
      </c>
    </row>
    <row r="131" spans="1:8" ht="31.35" customHeight="1" thickBot="1" x14ac:dyDescent="0.35">
      <c r="A131" s="237" t="s">
        <v>85</v>
      </c>
      <c r="B131" s="238"/>
      <c r="C131" s="31" t="str">
        <f>IF(C119="","INC",IF(COUNTA(C121:C130)=F131-1,SUM(C121:C130),"INC"))</f>
        <v>INC</v>
      </c>
      <c r="D131" s="31" t="str">
        <f>IF(C119="","INC",IF(COUNTA(D121:D130)=F131,SUM(D121:D130),"INC"))</f>
        <v>INC</v>
      </c>
      <c r="E131" s="79" t="s">
        <v>236</v>
      </c>
      <c r="F131" s="80">
        <f>COUNTA(A121:A130)-COUNTIF(A121:A130,"NE")</f>
        <v>10</v>
      </c>
    </row>
    <row r="132" spans="1:8" x14ac:dyDescent="0.3">
      <c r="H132" s="190">
        <v>1</v>
      </c>
    </row>
    <row r="133" spans="1:8" ht="62.4" x14ac:dyDescent="0.3">
      <c r="A133" s="221" t="s">
        <v>344</v>
      </c>
      <c r="B133" s="220"/>
      <c r="C133" s="9" t="s">
        <v>21</v>
      </c>
      <c r="D133" s="9" t="s">
        <v>22</v>
      </c>
      <c r="E133" s="12" t="s">
        <v>20</v>
      </c>
      <c r="F133" s="12" t="s">
        <v>26</v>
      </c>
      <c r="H133" s="190" t="s">
        <v>311</v>
      </c>
    </row>
    <row r="134" spans="1:8" ht="31.2" x14ac:dyDescent="0.3">
      <c r="A134" s="45" t="e">
        <f>VLOOKUP(B134,Validation!$A$177:$N$296,'Record Form'!$C$8-3,FALSE)</f>
        <v>#VALUE!</v>
      </c>
      <c r="B134" s="10" t="s">
        <v>86</v>
      </c>
      <c r="C134" s="117"/>
      <c r="D134" s="117"/>
      <c r="E134" s="183"/>
      <c r="F134" s="183"/>
      <c r="G134" t="e">
        <f t="shared" ref="G134:G141" si="7">IF(A134="NE",IF(C134="",IF(D134="","","Data Not Required"),"Data Not Required"),"")</f>
        <v>#VALUE!</v>
      </c>
      <c r="H134" s="190" t="s">
        <v>300</v>
      </c>
    </row>
    <row r="135" spans="1:8" ht="31.2" x14ac:dyDescent="0.3">
      <c r="A135" s="45" t="e">
        <f>VLOOKUP(B135,Validation!$A$177:$N$296,'Record Form'!$C$8-3,FALSE)</f>
        <v>#VALUE!</v>
      </c>
      <c r="B135" s="10" t="s">
        <v>87</v>
      </c>
      <c r="C135" s="117"/>
      <c r="D135" s="117"/>
      <c r="E135" s="183"/>
      <c r="F135" s="183"/>
      <c r="G135" t="e">
        <f t="shared" si="7"/>
        <v>#VALUE!</v>
      </c>
      <c r="H135" s="190" t="s">
        <v>300</v>
      </c>
    </row>
    <row r="136" spans="1:8" ht="31.2" x14ac:dyDescent="0.3">
      <c r="A136" s="45" t="e">
        <f>VLOOKUP(B136,Validation!$A$177:$N$296,'Record Form'!$C$8-3,FALSE)</f>
        <v>#VALUE!</v>
      </c>
      <c r="B136" s="10" t="s">
        <v>88</v>
      </c>
      <c r="C136" s="117"/>
      <c r="D136" s="117"/>
      <c r="E136" s="183"/>
      <c r="F136" s="183"/>
      <c r="G136" t="e">
        <f t="shared" si="7"/>
        <v>#VALUE!</v>
      </c>
      <c r="H136" s="190" t="s">
        <v>300</v>
      </c>
    </row>
    <row r="137" spans="1:8" ht="31.2" x14ac:dyDescent="0.3">
      <c r="A137" s="45" t="e">
        <f>VLOOKUP(B137,Validation!$A$177:$N$296,'Record Form'!$C$8-3,FALSE)</f>
        <v>#VALUE!</v>
      </c>
      <c r="B137" s="10" t="s">
        <v>89</v>
      </c>
      <c r="C137" s="117"/>
      <c r="D137" s="117"/>
      <c r="E137" s="183"/>
      <c r="F137" s="183"/>
      <c r="G137" t="e">
        <f t="shared" si="7"/>
        <v>#VALUE!</v>
      </c>
      <c r="H137" s="190" t="s">
        <v>300</v>
      </c>
    </row>
    <row r="138" spans="1:8" ht="45.75" customHeight="1" x14ac:dyDescent="0.3">
      <c r="A138" s="45" t="e">
        <f>VLOOKUP(B138,Validation!$A$177:$N$296,'Record Form'!$C$8-3,FALSE)</f>
        <v>#VALUE!</v>
      </c>
      <c r="B138" s="48" t="s">
        <v>90</v>
      </c>
      <c r="C138" s="117"/>
      <c r="D138" s="117"/>
      <c r="E138" s="183"/>
      <c r="F138" s="183"/>
      <c r="G138" t="e">
        <f t="shared" si="7"/>
        <v>#VALUE!</v>
      </c>
      <c r="H138" s="190" t="s">
        <v>300</v>
      </c>
    </row>
    <row r="139" spans="1:8" ht="31.2" x14ac:dyDescent="0.3">
      <c r="A139" s="45" t="e">
        <f>VLOOKUP(B139,Validation!$A$177:$N$296,'Record Form'!$C$8-3,FALSE)</f>
        <v>#VALUE!</v>
      </c>
      <c r="B139" s="48" t="s">
        <v>91</v>
      </c>
      <c r="C139" s="117"/>
      <c r="D139" s="117"/>
      <c r="E139" s="183"/>
      <c r="F139" s="183"/>
      <c r="G139" t="e">
        <f t="shared" si="7"/>
        <v>#VALUE!</v>
      </c>
      <c r="H139" s="190" t="s">
        <v>300</v>
      </c>
    </row>
    <row r="140" spans="1:8" ht="31.2" x14ac:dyDescent="0.3">
      <c r="A140" s="45" t="e">
        <f>VLOOKUP(B140,Validation!$A$177:$N$296,'Record Form'!$C$8-3,FALSE)</f>
        <v>#VALUE!</v>
      </c>
      <c r="B140" s="48" t="s">
        <v>92</v>
      </c>
      <c r="C140" s="117"/>
      <c r="D140" s="117"/>
      <c r="E140" s="183"/>
      <c r="F140" s="183"/>
      <c r="G140" t="e">
        <f t="shared" si="7"/>
        <v>#VALUE!</v>
      </c>
      <c r="H140" s="190" t="s">
        <v>300</v>
      </c>
    </row>
    <row r="141" spans="1:8" ht="32.25" customHeight="1" thickBot="1" x14ac:dyDescent="0.35">
      <c r="A141" s="45" t="e">
        <f>VLOOKUP(B141,Validation!$A$177:$N$296,'Record Form'!$C$8-3,FALSE)</f>
        <v>#VALUE!</v>
      </c>
      <c r="B141" s="48" t="s">
        <v>93</v>
      </c>
      <c r="C141" s="117"/>
      <c r="D141" s="117"/>
      <c r="E141" s="182"/>
      <c r="F141" s="184"/>
      <c r="G141" t="e">
        <f t="shared" si="7"/>
        <v>#VALUE!</v>
      </c>
      <c r="H141" s="190" t="s">
        <v>300</v>
      </c>
    </row>
    <row r="142" spans="1:8" ht="31.35" customHeight="1" thickBot="1" x14ac:dyDescent="0.35">
      <c r="A142" s="237" t="s">
        <v>94</v>
      </c>
      <c r="B142" s="238"/>
      <c r="C142" s="31" t="str">
        <f>IF(COUNTA(C134:C141)=F142,SUM(C134:C141),"INC")</f>
        <v>INC</v>
      </c>
      <c r="D142" s="31" t="str">
        <f>IF(COUNTA(D134:D141)=F142,SUM(D134:D141),"INC")</f>
        <v>INC</v>
      </c>
      <c r="E142" s="79" t="s">
        <v>236</v>
      </c>
      <c r="F142" s="80">
        <f>COUNTA(A134:A141)-COUNTIF(A134:A141,"NE")</f>
        <v>8</v>
      </c>
    </row>
    <row r="143" spans="1:8" x14ac:dyDescent="0.3">
      <c r="H143" s="190">
        <v>1</v>
      </c>
    </row>
    <row r="144" spans="1:8" ht="53.1" customHeight="1" x14ac:dyDescent="0.3">
      <c r="A144" s="221" t="s">
        <v>345</v>
      </c>
      <c r="B144" s="220"/>
      <c r="C144" s="9" t="s">
        <v>21</v>
      </c>
      <c r="D144" s="9" t="s">
        <v>22</v>
      </c>
      <c r="E144" s="12" t="s">
        <v>20</v>
      </c>
      <c r="F144" s="12" t="s">
        <v>26</v>
      </c>
    </row>
    <row r="145" spans="1:8" ht="55.2" x14ac:dyDescent="0.3">
      <c r="A145" s="45" t="e">
        <f>VLOOKUP(B145,Validation!$A$177:$N$296,'Record Form'!$C$8-3,FALSE)</f>
        <v>#VALUE!</v>
      </c>
      <c r="B145" s="15" t="s">
        <v>95</v>
      </c>
      <c r="C145" s="117"/>
      <c r="D145" s="117"/>
      <c r="E145" s="180"/>
      <c r="F145" s="179"/>
      <c r="G145" t="e">
        <f t="shared" ref="G145:G148" si="8">IF(A145="NE",IF(C145="",IF(D145="","","Data Not Required"),"Data Not Required"),"")</f>
        <v>#VALUE!</v>
      </c>
      <c r="H145" s="190" t="s">
        <v>300</v>
      </c>
    </row>
    <row r="146" spans="1:8" ht="56.1" customHeight="1" x14ac:dyDescent="0.3">
      <c r="A146" s="45" t="e">
        <f>VLOOKUP(B146,Validation!$A$177:$N$296,'Record Form'!$C$8-3,FALSE)</f>
        <v>#VALUE!</v>
      </c>
      <c r="B146" s="15" t="s">
        <v>96</v>
      </c>
      <c r="C146" s="117"/>
      <c r="D146" s="117"/>
      <c r="E146" s="180"/>
      <c r="F146" s="179"/>
      <c r="G146" t="e">
        <f t="shared" si="8"/>
        <v>#VALUE!</v>
      </c>
      <c r="H146" s="190" t="s">
        <v>300</v>
      </c>
    </row>
    <row r="147" spans="1:8" ht="31.2" x14ac:dyDescent="0.3">
      <c r="A147" s="45" t="e">
        <f>VLOOKUP(B147,Validation!$A$177:$N$296,'Record Form'!$C$8-3,FALSE)</f>
        <v>#VALUE!</v>
      </c>
      <c r="B147" s="15" t="s">
        <v>97</v>
      </c>
      <c r="C147" s="117"/>
      <c r="D147" s="117"/>
      <c r="E147" s="180"/>
      <c r="F147" s="179"/>
      <c r="G147" t="e">
        <f t="shared" si="8"/>
        <v>#VALUE!</v>
      </c>
      <c r="H147" s="190" t="s">
        <v>300</v>
      </c>
    </row>
    <row r="148" spans="1:8" ht="55.8" thickBot="1" x14ac:dyDescent="0.35">
      <c r="A148" s="45" t="e">
        <f>VLOOKUP(B148,Validation!$A$177:$N$296,'Record Form'!$C$8-3,FALSE)</f>
        <v>#VALUE!</v>
      </c>
      <c r="B148" s="15" t="s">
        <v>98</v>
      </c>
      <c r="C148" s="117"/>
      <c r="D148" s="117"/>
      <c r="E148" s="183"/>
      <c r="F148" s="183"/>
      <c r="G148" t="e">
        <f t="shared" si="8"/>
        <v>#VALUE!</v>
      </c>
      <c r="H148" s="190" t="s">
        <v>300</v>
      </c>
    </row>
    <row r="149" spans="1:8" ht="30" customHeight="1" thickBot="1" x14ac:dyDescent="0.35">
      <c r="A149" s="237" t="s">
        <v>99</v>
      </c>
      <c r="B149" s="238"/>
      <c r="C149" s="31" t="str">
        <f>IF(COUNTA(C145:C148)=F149,SUM(C145:C148),"INC")</f>
        <v>INC</v>
      </c>
      <c r="D149" s="31" t="str">
        <f>IF(COUNTA(D145:D148)=F149,SUM(D145:D148),"INC")</f>
        <v>INC</v>
      </c>
      <c r="E149" s="79" t="s">
        <v>236</v>
      </c>
      <c r="F149" s="80">
        <f>COUNTA(A145:A148)-COUNTIF(A145:A148,"NE")</f>
        <v>4</v>
      </c>
    </row>
    <row r="150" spans="1:8" ht="31.2" x14ac:dyDescent="0.3">
      <c r="H150" s="190" t="s">
        <v>300</v>
      </c>
    </row>
    <row r="151" spans="1:8" ht="63.75" customHeight="1" x14ac:dyDescent="0.3">
      <c r="A151" s="283" t="s">
        <v>339</v>
      </c>
      <c r="B151" s="284"/>
      <c r="C151" s="70" t="s">
        <v>21</v>
      </c>
      <c r="D151" s="70" t="s">
        <v>22</v>
      </c>
      <c r="E151" s="71" t="s">
        <v>20</v>
      </c>
      <c r="F151" s="71" t="s">
        <v>26</v>
      </c>
    </row>
    <row r="152" spans="1:8" s="6" customFormat="1" ht="31.2" x14ac:dyDescent="0.3">
      <c r="A152" s="45" t="e">
        <f>VLOOKUP(B152,Validation!$A$177:$N$296,'Record Form'!$C$8-3,FALSE)</f>
        <v>#VALUE!</v>
      </c>
      <c r="B152" s="28" t="s">
        <v>100</v>
      </c>
      <c r="C152" s="117"/>
      <c r="D152" s="117"/>
      <c r="E152" s="183"/>
      <c r="F152" s="183"/>
      <c r="G152" t="e">
        <f t="shared" ref="G152:G159" si="9">IF(A152="NE",IF(C152="",IF(D152="","","Data Not Required"),"Data Not Required"),"")</f>
        <v>#VALUE!</v>
      </c>
      <c r="H152" s="190" t="s">
        <v>300</v>
      </c>
    </row>
    <row r="153" spans="1:8" s="6" customFormat="1" ht="41.4" x14ac:dyDescent="0.3">
      <c r="A153" s="45" t="e">
        <f>VLOOKUP(B153,Validation!$A$177:$N$296,'Record Form'!$C$8-3,FALSE)</f>
        <v>#VALUE!</v>
      </c>
      <c r="B153" s="28" t="s">
        <v>101</v>
      </c>
      <c r="C153" s="117"/>
      <c r="D153" s="117"/>
      <c r="E153" s="180"/>
      <c r="F153" s="179"/>
      <c r="G153" t="e">
        <f t="shared" si="9"/>
        <v>#VALUE!</v>
      </c>
      <c r="H153" s="190" t="s">
        <v>300</v>
      </c>
    </row>
    <row r="154" spans="1:8" s="6" customFormat="1" ht="31.2" x14ac:dyDescent="0.3">
      <c r="A154" s="45" t="e">
        <f>VLOOKUP(B154,Validation!$A$177:$N$296,'Record Form'!$C$8-3,FALSE)</f>
        <v>#VALUE!</v>
      </c>
      <c r="B154" s="28" t="s">
        <v>102</v>
      </c>
      <c r="C154" s="117"/>
      <c r="D154" s="117"/>
      <c r="E154" s="183"/>
      <c r="F154" s="183"/>
      <c r="G154" t="e">
        <f t="shared" si="9"/>
        <v>#VALUE!</v>
      </c>
      <c r="H154" s="190" t="s">
        <v>300</v>
      </c>
    </row>
    <row r="155" spans="1:8" s="6" customFormat="1" ht="41.4" x14ac:dyDescent="0.3">
      <c r="A155" s="45" t="e">
        <f>VLOOKUP(B155,Validation!$A$177:$N$296,'Record Form'!$C$8-3,FALSE)</f>
        <v>#VALUE!</v>
      </c>
      <c r="B155" s="28" t="s">
        <v>103</v>
      </c>
      <c r="C155" s="117"/>
      <c r="D155" s="117"/>
      <c r="E155" s="183"/>
      <c r="F155" s="183"/>
      <c r="G155" t="e">
        <f t="shared" si="9"/>
        <v>#VALUE!</v>
      </c>
      <c r="H155" s="190" t="s">
        <v>300</v>
      </c>
    </row>
    <row r="156" spans="1:8" s="6" customFormat="1" ht="31.2" x14ac:dyDescent="0.3">
      <c r="A156" s="45" t="e">
        <f>VLOOKUP(B156,Validation!$A$177:$N$296,'Record Form'!$C$8-3,FALSE)</f>
        <v>#VALUE!</v>
      </c>
      <c r="B156" s="29" t="s">
        <v>104</v>
      </c>
      <c r="C156" s="117"/>
      <c r="D156" s="117"/>
      <c r="E156" s="183"/>
      <c r="F156" s="183"/>
      <c r="G156" t="e">
        <f t="shared" si="9"/>
        <v>#VALUE!</v>
      </c>
      <c r="H156" s="190" t="s">
        <v>300</v>
      </c>
    </row>
    <row r="157" spans="1:8" s="6" customFormat="1" ht="31.2" x14ac:dyDescent="0.3">
      <c r="A157" s="45" t="e">
        <f>VLOOKUP(B157,Validation!$A$177:$N$296,'Record Form'!$C$8-3,FALSE)</f>
        <v>#VALUE!</v>
      </c>
      <c r="B157" s="29" t="s">
        <v>105</v>
      </c>
      <c r="C157" s="117"/>
      <c r="D157" s="117"/>
      <c r="E157" s="183"/>
      <c r="F157" s="183"/>
      <c r="G157" t="e">
        <f t="shared" si="9"/>
        <v>#VALUE!</v>
      </c>
      <c r="H157" s="190" t="s">
        <v>300</v>
      </c>
    </row>
    <row r="158" spans="1:8" s="6" customFormat="1" ht="31.2" x14ac:dyDescent="0.3">
      <c r="A158" s="45" t="e">
        <f>VLOOKUP(B158,Validation!$A$177:$N$296,'Record Form'!$C$8-3,FALSE)</f>
        <v>#VALUE!</v>
      </c>
      <c r="B158" s="47" t="s">
        <v>106</v>
      </c>
      <c r="C158" s="117"/>
      <c r="D158" s="117"/>
      <c r="E158" s="183"/>
      <c r="F158" s="183"/>
      <c r="G158" t="e">
        <f t="shared" si="9"/>
        <v>#VALUE!</v>
      </c>
      <c r="H158" s="190" t="s">
        <v>300</v>
      </c>
    </row>
    <row r="159" spans="1:8" s="6" customFormat="1" ht="31.8" thickBot="1" x14ac:dyDescent="0.35">
      <c r="A159" s="45" t="e">
        <f>VLOOKUP(B159,Validation!$A$177:$N$296,'Record Form'!$C$8-3,FALSE)</f>
        <v>#VALUE!</v>
      </c>
      <c r="B159" s="47" t="s">
        <v>107</v>
      </c>
      <c r="C159" s="117"/>
      <c r="D159" s="117"/>
      <c r="E159" s="183"/>
      <c r="F159" s="183"/>
      <c r="G159" t="e">
        <f t="shared" si="9"/>
        <v>#VALUE!</v>
      </c>
      <c r="H159" s="190" t="s">
        <v>300</v>
      </c>
    </row>
    <row r="160" spans="1:8" s="6" customFormat="1" ht="31.35" customHeight="1" thickBot="1" x14ac:dyDescent="0.35">
      <c r="A160" s="237" t="s">
        <v>108</v>
      </c>
      <c r="B160" s="238"/>
      <c r="C160" s="31" t="str">
        <f>IF(COUNTA(C152:C159)=F160,SUM(C152:C159),"INC")</f>
        <v>INC</v>
      </c>
      <c r="D160" s="31" t="str">
        <f>IF(COUNTA(D152:D159)=F160,SUM(D152:D159),"INC")</f>
        <v>INC</v>
      </c>
      <c r="E160" s="79" t="s">
        <v>236</v>
      </c>
      <c r="F160" s="80">
        <f>COUNTA(A152:A159)-COUNTIF(A152:A159,"NE")</f>
        <v>8</v>
      </c>
      <c r="H160" s="191"/>
    </row>
    <row r="161" spans="1:8" ht="31.2" x14ac:dyDescent="0.3">
      <c r="H161" s="190" t="s">
        <v>300</v>
      </c>
    </row>
    <row r="162" spans="1:8" ht="65.25" customHeight="1" x14ac:dyDescent="0.3">
      <c r="A162" s="220" t="s">
        <v>340</v>
      </c>
      <c r="B162" s="220"/>
      <c r="C162" s="9" t="s">
        <v>21</v>
      </c>
      <c r="D162" s="9" t="s">
        <v>22</v>
      </c>
      <c r="E162" s="30" t="s">
        <v>109</v>
      </c>
      <c r="F162" s="12" t="s">
        <v>26</v>
      </c>
    </row>
    <row r="163" spans="1:8" ht="31.2" x14ac:dyDescent="0.3">
      <c r="A163" s="45" t="e">
        <f>VLOOKUP(B163,Validation!$A$177:$N$296,'Record Form'!$C$8-3,FALSE)</f>
        <v>#VALUE!</v>
      </c>
      <c r="B163" s="15" t="s">
        <v>110</v>
      </c>
      <c r="C163" s="68"/>
      <c r="D163" s="117"/>
      <c r="E163" s="180"/>
      <c r="F163" s="179"/>
      <c r="G163" t="e">
        <f t="shared" ref="G163:G175" si="10">IF(A163="NE",IF(C163="",IF(D163="","","Data Not Required"),"Data Not Required"),"")</f>
        <v>#VALUE!</v>
      </c>
      <c r="H163" s="190" t="s">
        <v>300</v>
      </c>
    </row>
    <row r="164" spans="1:8" ht="31.2" x14ac:dyDescent="0.3">
      <c r="A164" s="45" t="e">
        <f>VLOOKUP(B164,Validation!$A$177:$N$296,'Record Form'!$C$8-3,FALSE)</f>
        <v>#VALUE!</v>
      </c>
      <c r="B164" s="15" t="s">
        <v>111</v>
      </c>
      <c r="C164" s="68"/>
      <c r="D164" s="117"/>
      <c r="E164" s="180"/>
      <c r="F164" s="179"/>
      <c r="G164" t="e">
        <f t="shared" si="10"/>
        <v>#VALUE!</v>
      </c>
      <c r="H164" s="190" t="s">
        <v>300</v>
      </c>
    </row>
    <row r="165" spans="1:8" ht="31.2" x14ac:dyDescent="0.3">
      <c r="A165" s="45" t="e">
        <f>VLOOKUP(B165,Validation!$A$177:$N$296,'Record Form'!$C$8-3,FALSE)</f>
        <v>#VALUE!</v>
      </c>
      <c r="B165" s="15" t="s">
        <v>112</v>
      </c>
      <c r="C165" s="68"/>
      <c r="D165" s="117"/>
      <c r="E165" s="180"/>
      <c r="F165" s="179"/>
      <c r="G165" t="e">
        <f t="shared" si="10"/>
        <v>#VALUE!</v>
      </c>
      <c r="H165" s="190" t="s">
        <v>300</v>
      </c>
    </row>
    <row r="166" spans="1:8" ht="31.2" x14ac:dyDescent="0.3">
      <c r="A166" s="45" t="e">
        <f>VLOOKUP(B166,Validation!$A$177:$N$296,'Record Form'!$C$8-3,FALSE)</f>
        <v>#VALUE!</v>
      </c>
      <c r="B166" s="15" t="s">
        <v>113</v>
      </c>
      <c r="C166" s="68"/>
      <c r="D166" s="117"/>
      <c r="E166" s="180"/>
      <c r="F166" s="179"/>
      <c r="G166" t="e">
        <f t="shared" si="10"/>
        <v>#VALUE!</v>
      </c>
      <c r="H166" s="190" t="s">
        <v>300</v>
      </c>
    </row>
    <row r="167" spans="1:8" ht="44.1" customHeight="1" x14ac:dyDescent="0.3">
      <c r="A167" s="45" t="e">
        <f>VLOOKUP(B167,Validation!$A$177:$N$296,'Record Form'!$C$8-3,FALSE)</f>
        <v>#VALUE!</v>
      </c>
      <c r="B167" s="15" t="s">
        <v>114</v>
      </c>
      <c r="C167" s="68"/>
      <c r="D167" s="117"/>
      <c r="E167" s="180"/>
      <c r="F167" s="179"/>
      <c r="G167" t="e">
        <f t="shared" si="10"/>
        <v>#VALUE!</v>
      </c>
      <c r="H167" s="190" t="s">
        <v>312</v>
      </c>
    </row>
    <row r="168" spans="1:8" ht="31.2" x14ac:dyDescent="0.3">
      <c r="A168" s="45" t="e">
        <f>VLOOKUP(B168,Validation!$A$177:$N$296,'Record Form'!$C$8-3,FALSE)</f>
        <v>#VALUE!</v>
      </c>
      <c r="B168" s="15" t="s">
        <v>115</v>
      </c>
      <c r="C168" s="68"/>
      <c r="D168" s="117"/>
      <c r="E168" s="180"/>
      <c r="F168" s="179"/>
      <c r="G168" t="e">
        <f t="shared" si="10"/>
        <v>#VALUE!</v>
      </c>
      <c r="H168" s="190" t="s">
        <v>300</v>
      </c>
    </row>
    <row r="169" spans="1:8" ht="41.4" x14ac:dyDescent="0.3">
      <c r="A169" s="45" t="e">
        <f>VLOOKUP(B169,Validation!$A$177:$N$296,'Record Form'!$C$8-3,FALSE)</f>
        <v>#VALUE!</v>
      </c>
      <c r="B169" s="15" t="s">
        <v>116</v>
      </c>
      <c r="C169" s="68"/>
      <c r="D169" s="117"/>
      <c r="E169" s="180"/>
      <c r="F169" s="179"/>
      <c r="G169" t="e">
        <f t="shared" si="10"/>
        <v>#VALUE!</v>
      </c>
      <c r="H169" s="190" t="s">
        <v>300</v>
      </c>
    </row>
    <row r="170" spans="1:8" ht="31.2" x14ac:dyDescent="0.3">
      <c r="A170" s="45" t="e">
        <f>VLOOKUP(B170,Validation!$A$177:$N$296,'Record Form'!$C$8-3,FALSE)</f>
        <v>#VALUE!</v>
      </c>
      <c r="B170" s="15" t="s">
        <v>117</v>
      </c>
      <c r="C170" s="68"/>
      <c r="D170" s="117"/>
      <c r="E170" s="180"/>
      <c r="F170" s="179"/>
      <c r="G170" t="e">
        <f t="shared" si="10"/>
        <v>#VALUE!</v>
      </c>
      <c r="H170" s="190" t="s">
        <v>300</v>
      </c>
    </row>
    <row r="171" spans="1:8" ht="31.2" x14ac:dyDescent="0.3">
      <c r="A171" s="45" t="e">
        <f>VLOOKUP(B171,Validation!$A$177:$N$296,'Record Form'!$C$8-3,FALSE)</f>
        <v>#VALUE!</v>
      </c>
      <c r="B171" s="15" t="s">
        <v>118</v>
      </c>
      <c r="C171" s="68"/>
      <c r="D171" s="117"/>
      <c r="E171" s="180"/>
      <c r="F171" s="179"/>
      <c r="G171" t="e">
        <f t="shared" si="10"/>
        <v>#VALUE!</v>
      </c>
      <c r="H171" s="190" t="s">
        <v>300</v>
      </c>
    </row>
    <row r="172" spans="1:8" ht="36.9" customHeight="1" x14ac:dyDescent="0.3">
      <c r="A172" s="45" t="e">
        <f>VLOOKUP(B172,Validation!$A$177:$N$296,'Record Form'!$C$8-3,FALSE)</f>
        <v>#VALUE!</v>
      </c>
      <c r="B172" s="15" t="s">
        <v>119</v>
      </c>
      <c r="C172" s="68"/>
      <c r="D172" s="117"/>
      <c r="E172" s="180"/>
      <c r="F172" s="179"/>
      <c r="G172" t="e">
        <f t="shared" si="10"/>
        <v>#VALUE!</v>
      </c>
      <c r="H172" s="190" t="s">
        <v>312</v>
      </c>
    </row>
    <row r="173" spans="1:8" ht="31.2" x14ac:dyDescent="0.3">
      <c r="A173" s="45" t="e">
        <f>VLOOKUP(B173,Validation!$A$177:$N$296,'Record Form'!$C$8-3,FALSE)</f>
        <v>#VALUE!</v>
      </c>
      <c r="B173" s="15" t="s">
        <v>120</v>
      </c>
      <c r="C173" s="68"/>
      <c r="D173" s="117"/>
      <c r="E173" s="180"/>
      <c r="F173" s="179"/>
      <c r="G173" t="e">
        <f t="shared" si="10"/>
        <v>#VALUE!</v>
      </c>
      <c r="H173" s="190" t="s">
        <v>300</v>
      </c>
    </row>
    <row r="174" spans="1:8" ht="41.4" x14ac:dyDescent="0.3">
      <c r="A174" s="45" t="e">
        <f>VLOOKUP(B174,Validation!$A$177:$N$296,'Record Form'!$C$8-3,FALSE)</f>
        <v>#VALUE!</v>
      </c>
      <c r="B174" s="15" t="s">
        <v>121</v>
      </c>
      <c r="C174" s="68"/>
      <c r="D174" s="117"/>
      <c r="E174" s="180"/>
      <c r="F174" s="179"/>
      <c r="G174" t="e">
        <f t="shared" si="10"/>
        <v>#VALUE!</v>
      </c>
      <c r="H174" s="190" t="s">
        <v>312</v>
      </c>
    </row>
    <row r="175" spans="1:8" ht="31.8" thickBot="1" x14ac:dyDescent="0.35">
      <c r="A175" s="45" t="e">
        <f>VLOOKUP(B175,Validation!$A$177:$N$296,'Record Form'!$C$8-3,FALSE)</f>
        <v>#VALUE!</v>
      </c>
      <c r="B175" s="48" t="s">
        <v>122</v>
      </c>
      <c r="C175" s="69"/>
      <c r="D175" s="117"/>
      <c r="E175" s="180"/>
      <c r="F175" s="179"/>
      <c r="G175" t="e">
        <f t="shared" si="10"/>
        <v>#VALUE!</v>
      </c>
      <c r="H175" s="190" t="s">
        <v>300</v>
      </c>
    </row>
    <row r="176" spans="1:8" ht="31.35" customHeight="1" thickBot="1" x14ac:dyDescent="0.35">
      <c r="A176" s="237" t="s">
        <v>123</v>
      </c>
      <c r="B176" s="238"/>
      <c r="C176" s="82"/>
      <c r="D176" s="31" t="str">
        <f>IF(COUNTA(D163:D175)=F176,SUM(D163:D175),"INC")</f>
        <v>INC</v>
      </c>
      <c r="E176" s="79" t="s">
        <v>236</v>
      </c>
      <c r="F176" s="80">
        <f>COUNTA(A163:A175)-COUNTIF(A163:A175,"NE")</f>
        <v>13</v>
      </c>
    </row>
    <row r="177" spans="1:8" ht="31.2" x14ac:dyDescent="0.3">
      <c r="H177" s="190" t="s">
        <v>300</v>
      </c>
    </row>
    <row r="178" spans="1:8" ht="63" customHeight="1" x14ac:dyDescent="0.3">
      <c r="A178" s="221" t="s">
        <v>346</v>
      </c>
      <c r="B178" s="220"/>
      <c r="C178" s="9" t="s">
        <v>21</v>
      </c>
      <c r="D178" s="9" t="s">
        <v>22</v>
      </c>
      <c r="E178" s="12" t="s">
        <v>20</v>
      </c>
      <c r="F178" s="12" t="s">
        <v>26</v>
      </c>
    </row>
    <row r="179" spans="1:8" ht="31.2" x14ac:dyDescent="0.3">
      <c r="A179" s="45" t="e">
        <f>VLOOKUP(B179,Validation!$A$177:$N$296,'Record Form'!$C$8-3,FALSE)</f>
        <v>#VALUE!</v>
      </c>
      <c r="B179" s="15" t="s">
        <v>124</v>
      </c>
      <c r="C179" s="117"/>
      <c r="D179" s="117"/>
      <c r="E179" s="180"/>
      <c r="F179" s="179"/>
      <c r="G179" t="e">
        <f t="shared" ref="G179:G186" si="11">IF(A179="NE",IF(C179="",IF(D179="","","Data Not Required"),"Data Not Required"),"")</f>
        <v>#VALUE!</v>
      </c>
      <c r="H179" s="190" t="s">
        <v>300</v>
      </c>
    </row>
    <row r="180" spans="1:8" ht="31.2" x14ac:dyDescent="0.3">
      <c r="A180" s="45" t="e">
        <f>VLOOKUP(B180,Validation!$A$177:$N$296,'Record Form'!$C$8-3,FALSE)</f>
        <v>#VALUE!</v>
      </c>
      <c r="B180" s="15" t="s">
        <v>125</v>
      </c>
      <c r="C180" s="117"/>
      <c r="D180" s="117"/>
      <c r="E180" s="180"/>
      <c r="F180" s="179"/>
      <c r="G180" t="e">
        <f t="shared" si="11"/>
        <v>#VALUE!</v>
      </c>
      <c r="H180" s="190" t="s">
        <v>300</v>
      </c>
    </row>
    <row r="181" spans="1:8" ht="31.2" x14ac:dyDescent="0.3">
      <c r="A181" s="45" t="e">
        <f>VLOOKUP(B181,Validation!$A$177:$N$296,'Record Form'!$C$8-3,FALSE)</f>
        <v>#VALUE!</v>
      </c>
      <c r="B181" s="27" t="s">
        <v>126</v>
      </c>
      <c r="C181" s="117"/>
      <c r="D181" s="117"/>
      <c r="E181" s="180"/>
      <c r="F181" s="179"/>
      <c r="G181" t="e">
        <f t="shared" si="11"/>
        <v>#VALUE!</v>
      </c>
      <c r="H181" s="190" t="s">
        <v>300</v>
      </c>
    </row>
    <row r="182" spans="1:8" ht="31.2" x14ac:dyDescent="0.3">
      <c r="A182" s="45" t="e">
        <f>VLOOKUP(B182,Validation!$A$177:$N$296,'Record Form'!$C$8-3,FALSE)</f>
        <v>#VALUE!</v>
      </c>
      <c r="B182" s="15" t="s">
        <v>127</v>
      </c>
      <c r="C182" s="117"/>
      <c r="D182" s="117"/>
      <c r="E182" s="180"/>
      <c r="F182" s="179"/>
      <c r="G182" t="e">
        <f t="shared" si="11"/>
        <v>#VALUE!</v>
      </c>
      <c r="H182" s="190" t="s">
        <v>300</v>
      </c>
    </row>
    <row r="183" spans="1:8" ht="31.2" x14ac:dyDescent="0.3">
      <c r="A183" s="45" t="e">
        <f>VLOOKUP(B183,Validation!$A$177:$N$296,'Record Form'!$C$8-3,FALSE)</f>
        <v>#VALUE!</v>
      </c>
      <c r="B183" s="29" t="s">
        <v>128</v>
      </c>
      <c r="C183" s="117"/>
      <c r="D183" s="117"/>
      <c r="E183" s="180"/>
      <c r="F183" s="179"/>
      <c r="G183" t="e">
        <f t="shared" si="11"/>
        <v>#VALUE!</v>
      </c>
      <c r="H183" s="190" t="s">
        <v>300</v>
      </c>
    </row>
    <row r="184" spans="1:8" ht="31.2" x14ac:dyDescent="0.3">
      <c r="A184" s="45" t="e">
        <f>VLOOKUP(B184,Validation!$A$177:$N$296,'Record Form'!$C$8-3,FALSE)</f>
        <v>#VALUE!</v>
      </c>
      <c r="B184" s="29" t="s">
        <v>129</v>
      </c>
      <c r="C184" s="117"/>
      <c r="D184" s="117"/>
      <c r="E184" s="180"/>
      <c r="F184" s="179"/>
      <c r="G184" t="e">
        <f t="shared" si="11"/>
        <v>#VALUE!</v>
      </c>
      <c r="H184" s="190" t="s">
        <v>300</v>
      </c>
    </row>
    <row r="185" spans="1:8" ht="31.2" x14ac:dyDescent="0.3">
      <c r="A185" s="45" t="e">
        <f>VLOOKUP(B185,Validation!$A$177:$N$296,'Record Form'!$C$8-3,FALSE)</f>
        <v>#VALUE!</v>
      </c>
      <c r="B185" s="29" t="s">
        <v>130</v>
      </c>
      <c r="C185" s="117"/>
      <c r="D185" s="117"/>
      <c r="E185" s="180"/>
      <c r="F185" s="179"/>
      <c r="G185" t="e">
        <f t="shared" si="11"/>
        <v>#VALUE!</v>
      </c>
      <c r="H185" s="190" t="s">
        <v>300</v>
      </c>
    </row>
    <row r="186" spans="1:8" ht="42" thickBot="1" x14ac:dyDescent="0.35">
      <c r="A186" s="45" t="e">
        <f>VLOOKUP(B186,Validation!$A$177:$N$296,'Record Form'!$C$8-3,FALSE)</f>
        <v>#VALUE!</v>
      </c>
      <c r="B186" s="47" t="s">
        <v>131</v>
      </c>
      <c r="C186" s="117"/>
      <c r="D186" s="117"/>
      <c r="E186" s="180"/>
      <c r="F186" s="179"/>
      <c r="G186" t="e">
        <f t="shared" si="11"/>
        <v>#VALUE!</v>
      </c>
      <c r="H186" s="190" t="s">
        <v>300</v>
      </c>
    </row>
    <row r="187" spans="1:8" ht="31.35" customHeight="1" thickBot="1" x14ac:dyDescent="0.35">
      <c r="A187" s="237" t="s">
        <v>132</v>
      </c>
      <c r="B187" s="238"/>
      <c r="C187" s="31" t="str">
        <f>IF(COUNTA(C179:C186)=F187,SUM(C179:C186),"INC")</f>
        <v>INC</v>
      </c>
      <c r="D187" s="31" t="str">
        <f>IF(COUNTA(D179:D186)=F187,SUM(D179:D186),"INC")</f>
        <v>INC</v>
      </c>
      <c r="E187" s="79" t="s">
        <v>236</v>
      </c>
      <c r="F187" s="80">
        <f>COUNTA(A179:A186)-COUNTIF(A179:A186,"NE")</f>
        <v>8</v>
      </c>
    </row>
    <row r="188" spans="1:8" ht="31.2" x14ac:dyDescent="0.3">
      <c r="H188" s="190" t="s">
        <v>300</v>
      </c>
    </row>
    <row r="189" spans="1:8" x14ac:dyDescent="0.3">
      <c r="A189" s="220" t="s">
        <v>133</v>
      </c>
      <c r="B189" s="220"/>
      <c r="C189" s="9"/>
      <c r="D189" s="9"/>
      <c r="E189" s="12"/>
      <c r="F189" s="12"/>
    </row>
    <row r="190" spans="1:8" ht="31.2" x14ac:dyDescent="0.3">
      <c r="A190" s="228" t="s">
        <v>304</v>
      </c>
      <c r="B190" s="229"/>
      <c r="C190" s="122"/>
      <c r="D190" s="233" t="s">
        <v>305</v>
      </c>
      <c r="E190" s="234"/>
      <c r="F190" s="122"/>
      <c r="H190" s="190" t="s">
        <v>300</v>
      </c>
    </row>
    <row r="191" spans="1:8" ht="54" customHeight="1" x14ac:dyDescent="0.3">
      <c r="A191" s="228" t="s">
        <v>359</v>
      </c>
      <c r="B191" s="229"/>
      <c r="C191" s="230"/>
      <c r="D191" s="231"/>
      <c r="E191" s="231"/>
      <c r="F191" s="232"/>
      <c r="H191" s="190" t="s">
        <v>310</v>
      </c>
    </row>
    <row r="192" spans="1:8" ht="45.75" customHeight="1" x14ac:dyDescent="0.3">
      <c r="A192" s="220" t="s">
        <v>67</v>
      </c>
      <c r="B192" s="220"/>
      <c r="C192" s="9" t="s">
        <v>21</v>
      </c>
      <c r="D192" s="9" t="s">
        <v>22</v>
      </c>
      <c r="E192" s="12" t="s">
        <v>20</v>
      </c>
      <c r="F192" s="12" t="s">
        <v>26</v>
      </c>
    </row>
    <row r="193" spans="1:8" ht="31.2" x14ac:dyDescent="0.3">
      <c r="A193" s="45" t="e">
        <f>VLOOKUP(B193,Validation!$A$177:$N$296,'Record Form'!$C$8-3,FALSE)</f>
        <v>#VALUE!</v>
      </c>
      <c r="B193" s="15" t="s">
        <v>134</v>
      </c>
      <c r="C193" s="117"/>
      <c r="D193" s="117"/>
      <c r="E193" s="192"/>
      <c r="F193" s="179"/>
      <c r="G193" t="e">
        <f t="shared" ref="G193:G208" si="12">IF(A193="NE",IF(C193="",IF(D193="","","Data Not Required"),"Data Not Required"),"")</f>
        <v>#VALUE!</v>
      </c>
      <c r="H193" s="190" t="s">
        <v>300</v>
      </c>
    </row>
    <row r="194" spans="1:8" ht="31.2" x14ac:dyDescent="0.3">
      <c r="A194" s="45" t="e">
        <f>VLOOKUP(B194,Validation!$A$177:$N$296,'Record Form'!$C$8-3,FALSE)</f>
        <v>#VALUE!</v>
      </c>
      <c r="B194" s="15" t="s">
        <v>135</v>
      </c>
      <c r="C194" s="117"/>
      <c r="D194" s="117"/>
      <c r="E194" s="180"/>
      <c r="F194" s="179"/>
      <c r="G194" t="e">
        <f t="shared" si="12"/>
        <v>#VALUE!</v>
      </c>
      <c r="H194" s="190" t="s">
        <v>300</v>
      </c>
    </row>
    <row r="195" spans="1:8" ht="31.2" x14ac:dyDescent="0.3">
      <c r="A195" s="45" t="e">
        <f>VLOOKUP(B195,Validation!$A$177:$N$296,'Record Form'!$C$8-3,FALSE)</f>
        <v>#VALUE!</v>
      </c>
      <c r="B195" s="15" t="s">
        <v>136</v>
      </c>
      <c r="C195" s="117"/>
      <c r="D195" s="117"/>
      <c r="E195" s="180"/>
      <c r="F195" s="179"/>
      <c r="G195" t="e">
        <f t="shared" si="12"/>
        <v>#VALUE!</v>
      </c>
      <c r="H195" s="190" t="s">
        <v>300</v>
      </c>
    </row>
    <row r="196" spans="1:8" ht="31.2" x14ac:dyDescent="0.3">
      <c r="A196" s="222" t="e">
        <f>VLOOKUP(B196,Validation!$A$177:$N$296,'Record Form'!$C$8-3,FALSE)</f>
        <v>#VALUE!</v>
      </c>
      <c r="B196" s="15" t="s">
        <v>306</v>
      </c>
      <c r="C196" s="117"/>
      <c r="D196" s="117"/>
      <c r="E196" s="180"/>
      <c r="F196" s="179"/>
      <c r="G196" t="e">
        <f t="shared" si="12"/>
        <v>#VALUE!</v>
      </c>
      <c r="H196" s="190" t="s">
        <v>300</v>
      </c>
    </row>
    <row r="197" spans="1:8" x14ac:dyDescent="0.3">
      <c r="A197" s="223"/>
      <c r="B197" s="170" t="s">
        <v>308</v>
      </c>
      <c r="C197" s="225"/>
      <c r="D197" s="225"/>
      <c r="E197" s="227"/>
      <c r="F197" s="227"/>
      <c r="G197" t="str">
        <f t="shared" si="12"/>
        <v/>
      </c>
      <c r="H197" s="190"/>
    </row>
    <row r="198" spans="1:8" x14ac:dyDescent="0.3">
      <c r="A198" s="223"/>
      <c r="B198" s="170" t="s">
        <v>307</v>
      </c>
      <c r="C198" s="225"/>
      <c r="D198" s="225"/>
      <c r="E198" s="227"/>
      <c r="F198" s="227"/>
      <c r="G198" t="str">
        <f t="shared" si="12"/>
        <v/>
      </c>
      <c r="H198" s="190"/>
    </row>
    <row r="199" spans="1:8" x14ac:dyDescent="0.3">
      <c r="A199" s="224"/>
      <c r="B199" s="170" t="s">
        <v>309</v>
      </c>
      <c r="C199" s="225"/>
      <c r="D199" s="225"/>
      <c r="E199" s="227"/>
      <c r="F199" s="227"/>
      <c r="G199" t="str">
        <f t="shared" si="12"/>
        <v/>
      </c>
      <c r="H199" s="190"/>
    </row>
    <row r="200" spans="1:8" ht="31.2" x14ac:dyDescent="0.3">
      <c r="A200" s="45" t="e">
        <f>VLOOKUP(B200,Validation!$A$177:$N$296,'Record Form'!$C$8-3,FALSE)</f>
        <v>#VALUE!</v>
      </c>
      <c r="B200" s="15" t="s">
        <v>137</v>
      </c>
      <c r="C200" s="117"/>
      <c r="D200" s="117"/>
      <c r="E200" s="180"/>
      <c r="F200" s="179"/>
      <c r="G200" t="e">
        <f t="shared" si="12"/>
        <v>#VALUE!</v>
      </c>
      <c r="H200" s="190" t="s">
        <v>300</v>
      </c>
    </row>
    <row r="201" spans="1:8" ht="31.2" x14ac:dyDescent="0.3">
      <c r="A201" s="45" t="e">
        <f>VLOOKUP(B201,Validation!$A$177:$N$296,'Record Form'!$C$8-3,FALSE)</f>
        <v>#VALUE!</v>
      </c>
      <c r="B201" s="15" t="s">
        <v>138</v>
      </c>
      <c r="C201" s="117"/>
      <c r="D201" s="117"/>
      <c r="E201" s="180"/>
      <c r="F201" s="179"/>
      <c r="G201" t="e">
        <f t="shared" si="12"/>
        <v>#VALUE!</v>
      </c>
      <c r="H201" s="190" t="s">
        <v>300</v>
      </c>
    </row>
    <row r="202" spans="1:8" ht="31.2" x14ac:dyDescent="0.3">
      <c r="A202" s="45" t="e">
        <f>VLOOKUP(B202,Validation!$A$177:$N$296,'Record Form'!$C$8-3,FALSE)</f>
        <v>#VALUE!</v>
      </c>
      <c r="B202" s="15" t="s">
        <v>139</v>
      </c>
      <c r="C202" s="117"/>
      <c r="D202" s="117"/>
      <c r="E202" s="180"/>
      <c r="F202" s="179"/>
      <c r="G202" t="e">
        <f t="shared" si="12"/>
        <v>#VALUE!</v>
      </c>
      <c r="H202" s="190" t="s">
        <v>300</v>
      </c>
    </row>
    <row r="203" spans="1:8" ht="31.2" x14ac:dyDescent="0.3">
      <c r="A203" s="45" t="e">
        <f>VLOOKUP(B203,Validation!$A$177:$N$296,'Record Form'!$C$8-3,FALSE)</f>
        <v>#VALUE!</v>
      </c>
      <c r="B203" s="15" t="s">
        <v>140</v>
      </c>
      <c r="C203" s="117"/>
      <c r="D203" s="117"/>
      <c r="E203" s="180"/>
      <c r="F203" s="179"/>
      <c r="G203" t="e">
        <f t="shared" si="12"/>
        <v>#VALUE!</v>
      </c>
      <c r="H203" s="190" t="s">
        <v>300</v>
      </c>
    </row>
    <row r="204" spans="1:8" ht="44.1" customHeight="1" x14ac:dyDescent="0.3">
      <c r="A204" s="45" t="e">
        <f>VLOOKUP(B204,Validation!$A$177:$N$296,'Record Form'!$C$8-3,FALSE)</f>
        <v>#VALUE!</v>
      </c>
      <c r="B204" s="15" t="s">
        <v>141</v>
      </c>
      <c r="C204" s="117"/>
      <c r="D204" s="117"/>
      <c r="E204" s="180"/>
      <c r="F204" s="179"/>
      <c r="G204" t="e">
        <f t="shared" si="12"/>
        <v>#VALUE!</v>
      </c>
      <c r="H204" s="190" t="s">
        <v>300</v>
      </c>
    </row>
    <row r="205" spans="1:8" ht="31.2" x14ac:dyDescent="0.3">
      <c r="A205" s="45" t="e">
        <f>VLOOKUP(B205,Validation!$A$177:$N$296,'Record Form'!$C$8-3,FALSE)</f>
        <v>#VALUE!</v>
      </c>
      <c r="B205" s="15" t="s">
        <v>142</v>
      </c>
      <c r="C205" s="117"/>
      <c r="D205" s="117"/>
      <c r="E205" s="180"/>
      <c r="F205" s="179"/>
      <c r="G205" t="e">
        <f t="shared" si="12"/>
        <v>#VALUE!</v>
      </c>
      <c r="H205" s="190" t="s">
        <v>300</v>
      </c>
    </row>
    <row r="206" spans="1:8" ht="31.2" x14ac:dyDescent="0.3">
      <c r="A206" s="45" t="e">
        <f>VLOOKUP(B206,Validation!$A$177:$N$296,'Record Form'!$C$8-3,FALSE)</f>
        <v>#VALUE!</v>
      </c>
      <c r="B206" s="47" t="s">
        <v>143</v>
      </c>
      <c r="C206" s="117"/>
      <c r="D206" s="117"/>
      <c r="E206" s="180"/>
      <c r="F206" s="179"/>
      <c r="G206" t="e">
        <f t="shared" si="12"/>
        <v>#VALUE!</v>
      </c>
      <c r="H206" s="190" t="s">
        <v>300</v>
      </c>
    </row>
    <row r="207" spans="1:8" ht="31.2" x14ac:dyDescent="0.3">
      <c r="A207" s="45" t="e">
        <f>VLOOKUP(B207,Validation!$A$177:$N$296,'Record Form'!$C$8-3,FALSE)</f>
        <v>#VALUE!</v>
      </c>
      <c r="B207" s="47" t="s">
        <v>144</v>
      </c>
      <c r="C207" s="117"/>
      <c r="D207" s="117"/>
      <c r="E207" s="180"/>
      <c r="F207" s="179"/>
      <c r="G207" t="e">
        <f t="shared" si="12"/>
        <v>#VALUE!</v>
      </c>
      <c r="H207" s="190" t="s">
        <v>300</v>
      </c>
    </row>
    <row r="208" spans="1:8" ht="31.8" thickBot="1" x14ac:dyDescent="0.35">
      <c r="A208" s="45" t="e">
        <f>VLOOKUP(B208,Validation!$A$177:$N$296,'Record Form'!$C$8-3,FALSE)</f>
        <v>#VALUE!</v>
      </c>
      <c r="B208" s="47" t="s">
        <v>145</v>
      </c>
      <c r="C208" s="117"/>
      <c r="D208" s="117"/>
      <c r="E208" s="180"/>
      <c r="F208" s="179"/>
      <c r="G208" t="e">
        <f t="shared" si="12"/>
        <v>#VALUE!</v>
      </c>
      <c r="H208" s="190" t="s">
        <v>300</v>
      </c>
    </row>
    <row r="209" spans="1:8" ht="31.35" customHeight="1" thickBot="1" x14ac:dyDescent="0.35">
      <c r="A209" s="237" t="s">
        <v>146</v>
      </c>
      <c r="B209" s="238"/>
      <c r="C209" s="31" t="str">
        <f>IF(C199="","INC",IF(C198="","INC",IF(C197="","INC",IF(C191="","INC",IF(C190="","INC",IF(F190="","INC",IF(COUNTA(C193:C196,C200:C208)=F209,SUM(C193:C208),"INC")))))))</f>
        <v>INC</v>
      </c>
      <c r="D209" s="31" t="str">
        <f>IF(C191="","INC",IF(F190="","INC",IF(C190="","INC",IF(COUNTA(D193:D196,D200:D208)=F209,SUM(D193:D208),"INC"))))</f>
        <v>INC</v>
      </c>
      <c r="E209" s="79" t="s">
        <v>236</v>
      </c>
      <c r="F209" s="80">
        <f>COUNTA(A193:A208)-COUNTIF(A193:A208,"NE")</f>
        <v>13</v>
      </c>
    </row>
    <row r="211" spans="1:8" ht="28.35" customHeight="1" x14ac:dyDescent="0.3">
      <c r="A211" s="236" t="s">
        <v>147</v>
      </c>
      <c r="B211" s="236"/>
      <c r="C211" s="236"/>
      <c r="D211" s="236"/>
      <c r="E211" s="236"/>
      <c r="F211" s="236"/>
    </row>
    <row r="212" spans="1:8" ht="28.35" customHeight="1" x14ac:dyDescent="0.3">
      <c r="A212" s="236" t="s">
        <v>148</v>
      </c>
      <c r="B212" s="236"/>
      <c r="C212" s="236"/>
      <c r="D212" s="236"/>
      <c r="E212" s="236"/>
    </row>
    <row r="213" spans="1:8" ht="31.2" x14ac:dyDescent="0.3">
      <c r="A213" s="235"/>
      <c r="B213" s="235"/>
      <c r="C213" s="235"/>
      <c r="D213" s="235"/>
      <c r="E213" s="235"/>
      <c r="F213" s="235"/>
      <c r="H213" s="190" t="s">
        <v>300</v>
      </c>
    </row>
    <row r="214" spans="1:8" ht="31.2" x14ac:dyDescent="0.3">
      <c r="A214" s="226"/>
      <c r="B214" s="226"/>
      <c r="C214" s="226"/>
      <c r="D214" s="226"/>
      <c r="E214" s="226"/>
      <c r="F214" s="226"/>
      <c r="H214" s="190" t="s">
        <v>300</v>
      </c>
    </row>
    <row r="215" spans="1:8" ht="31.2" x14ac:dyDescent="0.3">
      <c r="A215" s="226"/>
      <c r="B215" s="226"/>
      <c r="C215" s="226"/>
      <c r="D215" s="226"/>
      <c r="E215" s="226"/>
      <c r="F215" s="226"/>
      <c r="H215" s="190" t="s">
        <v>300</v>
      </c>
    </row>
    <row r="216" spans="1:8" ht="31.2" x14ac:dyDescent="0.3">
      <c r="A216" s="226"/>
      <c r="B216" s="226"/>
      <c r="C216" s="226"/>
      <c r="D216" s="226"/>
      <c r="E216" s="226"/>
      <c r="F216" s="226"/>
      <c r="H216" s="190" t="s">
        <v>300</v>
      </c>
    </row>
    <row r="217" spans="1:8" ht="30.75" customHeight="1" x14ac:dyDescent="0.3">
      <c r="A217" s="207"/>
      <c r="B217" s="207"/>
      <c r="C217" s="207"/>
      <c r="D217" s="207"/>
      <c r="E217" s="207"/>
      <c r="F217" s="207"/>
      <c r="H217" s="190"/>
    </row>
    <row r="218" spans="1:8" ht="28.35" customHeight="1" x14ac:dyDescent="0.3">
      <c r="A218" s="18"/>
      <c r="B218" s="6"/>
      <c r="C218" s="18"/>
      <c r="D218" s="18"/>
      <c r="E218" s="6"/>
      <c r="F218" s="6"/>
    </row>
    <row r="219" spans="1:8" ht="28.35" customHeight="1" x14ac:dyDescent="0.3">
      <c r="A219" s="18"/>
      <c r="B219" s="6"/>
      <c r="C219" s="18"/>
      <c r="D219" s="18"/>
      <c r="E219" s="6"/>
      <c r="F219" s="6"/>
    </row>
    <row r="220" spans="1:8" ht="28.35" customHeight="1" x14ac:dyDescent="0.3"/>
    <row r="221" spans="1:8" ht="28.35" customHeight="1" x14ac:dyDescent="0.3"/>
    <row r="222" spans="1:8" ht="28.35" customHeight="1" x14ac:dyDescent="0.3"/>
    <row r="223" spans="1:8" ht="28.35" customHeight="1" x14ac:dyDescent="0.3"/>
    <row r="224" spans="1:8" ht="28.35" customHeight="1" x14ac:dyDescent="0.3"/>
    <row r="225" spans="10:10" x14ac:dyDescent="0.3">
      <c r="J225" s="32"/>
    </row>
    <row r="247" ht="19.5" customHeight="1" x14ac:dyDescent="0.3"/>
    <row r="266" ht="21" customHeight="1" x14ac:dyDescent="0.3"/>
    <row r="268" ht="16.5" customHeight="1" x14ac:dyDescent="0.3"/>
    <row r="270" ht="16.5" customHeight="1" x14ac:dyDescent="0.3"/>
  </sheetData>
  <sheetProtection password="C95F" sheet="1" objects="1" scenarios="1" selectLockedCells="1"/>
  <mergeCells count="106">
    <mergeCell ref="A189:B189"/>
    <mergeCell ref="A191:B191"/>
    <mergeCell ref="A88:B88"/>
    <mergeCell ref="A97:B97"/>
    <mergeCell ref="A99:B99"/>
    <mergeCell ref="A109:B109"/>
    <mergeCell ref="A105:B105"/>
    <mergeCell ref="A119:B119"/>
    <mergeCell ref="A118:B118"/>
    <mergeCell ref="A120:B120"/>
    <mergeCell ref="A160:B160"/>
    <mergeCell ref="A162:B162"/>
    <mergeCell ref="A149:B149"/>
    <mergeCell ref="A151:B151"/>
    <mergeCell ref="A116:B116"/>
    <mergeCell ref="A142:B142"/>
    <mergeCell ref="A2:F2"/>
    <mergeCell ref="C15:D15"/>
    <mergeCell ref="C17:D17"/>
    <mergeCell ref="A23:F23"/>
    <mergeCell ref="A34:F34"/>
    <mergeCell ref="A35:F35"/>
    <mergeCell ref="A28:F28"/>
    <mergeCell ref="A29:F29"/>
    <mergeCell ref="A24:F24"/>
    <mergeCell ref="A25:F25"/>
    <mergeCell ref="A33:B33"/>
    <mergeCell ref="A19:B19"/>
    <mergeCell ref="A17:B17"/>
    <mergeCell ref="E15:F19"/>
    <mergeCell ref="E5:F14"/>
    <mergeCell ref="C19:D19"/>
    <mergeCell ref="A10:B10"/>
    <mergeCell ref="C10:D10"/>
    <mergeCell ref="C11:D11"/>
    <mergeCell ref="A11:B11"/>
    <mergeCell ref="A26:F26"/>
    <mergeCell ref="A27:F27"/>
    <mergeCell ref="A30:F30"/>
    <mergeCell ref="A4:F4"/>
    <mergeCell ref="A64:B64"/>
    <mergeCell ref="A65:B65"/>
    <mergeCell ref="A66:B66"/>
    <mergeCell ref="B38:F38"/>
    <mergeCell ref="A39:F39"/>
    <mergeCell ref="A41:F41"/>
    <mergeCell ref="A44:F44"/>
    <mergeCell ref="A47:F47"/>
    <mergeCell ref="A46:F46"/>
    <mergeCell ref="A53:F53"/>
    <mergeCell ref="A49:F49"/>
    <mergeCell ref="A51:F51"/>
    <mergeCell ref="A60:B60"/>
    <mergeCell ref="A61:B61"/>
    <mergeCell ref="A62:B62"/>
    <mergeCell ref="A57:B57"/>
    <mergeCell ref="A58:B58"/>
    <mergeCell ref="A59:B59"/>
    <mergeCell ref="A216:F216"/>
    <mergeCell ref="E197:F199"/>
    <mergeCell ref="A190:B190"/>
    <mergeCell ref="C191:F191"/>
    <mergeCell ref="D190:E190"/>
    <mergeCell ref="A213:F213"/>
    <mergeCell ref="A212:E212"/>
    <mergeCell ref="A211:F211"/>
    <mergeCell ref="A68:B68"/>
    <mergeCell ref="A144:B144"/>
    <mergeCell ref="A131:B131"/>
    <mergeCell ref="A133:B133"/>
    <mergeCell ref="A108:B108"/>
    <mergeCell ref="A107:B107"/>
    <mergeCell ref="C108:E108"/>
    <mergeCell ref="C119:E119"/>
    <mergeCell ref="A86:B86"/>
    <mergeCell ref="A176:B176"/>
    <mergeCell ref="A178:B178"/>
    <mergeCell ref="A209:B209"/>
    <mergeCell ref="A192:B192"/>
    <mergeCell ref="A214:F214"/>
    <mergeCell ref="A215:F215"/>
    <mergeCell ref="A187:B187"/>
    <mergeCell ref="B36:F36"/>
    <mergeCell ref="A63:B63"/>
    <mergeCell ref="A217:F217"/>
    <mergeCell ref="A12:B12"/>
    <mergeCell ref="A6:B6"/>
    <mergeCell ref="C6:D6"/>
    <mergeCell ref="C12:D12"/>
    <mergeCell ref="A14:B14"/>
    <mergeCell ref="C14:D14"/>
    <mergeCell ref="A16:B16"/>
    <mergeCell ref="C16:D16"/>
    <mergeCell ref="A18:B18"/>
    <mergeCell ref="C18:D18"/>
    <mergeCell ref="C13:D13"/>
    <mergeCell ref="C7:D7"/>
    <mergeCell ref="A7:B7"/>
    <mergeCell ref="A13:B13"/>
    <mergeCell ref="A15:B15"/>
    <mergeCell ref="A76:B76"/>
    <mergeCell ref="A78:B78"/>
    <mergeCell ref="A196:A199"/>
    <mergeCell ref="C198:D198"/>
    <mergeCell ref="C197:D197"/>
    <mergeCell ref="C199:D199"/>
  </mergeCells>
  <phoneticPr fontId="13" type="noConversion"/>
  <conditionalFormatting sqref="A69:A75">
    <cfRule type="cellIs" dxfId="45" priority="45" operator="equal">
      <formula>"NE"</formula>
    </cfRule>
    <cfRule type="cellIs" dxfId="44" priority="46" operator="equal">
      <formula>"EM"</formula>
    </cfRule>
  </conditionalFormatting>
  <conditionalFormatting sqref="A79:A85">
    <cfRule type="cellIs" dxfId="43" priority="43" operator="equal">
      <formula>"NE"</formula>
    </cfRule>
    <cfRule type="cellIs" dxfId="42" priority="44" operator="equal">
      <formula>"EM"</formula>
    </cfRule>
  </conditionalFormatting>
  <conditionalFormatting sqref="A91:A96">
    <cfRule type="cellIs" dxfId="41" priority="41" operator="equal">
      <formula>"NE"</formula>
    </cfRule>
    <cfRule type="cellIs" dxfId="40" priority="42" operator="equal">
      <formula>"EM"</formula>
    </cfRule>
  </conditionalFormatting>
  <conditionalFormatting sqref="A89:A90">
    <cfRule type="cellIs" dxfId="39" priority="39" operator="equal">
      <formula>"NE"</formula>
    </cfRule>
    <cfRule type="cellIs" dxfId="38" priority="40" operator="equal">
      <formula>"EM"</formula>
    </cfRule>
  </conditionalFormatting>
  <conditionalFormatting sqref="A100:A104">
    <cfRule type="cellIs" dxfId="37" priority="37" operator="equal">
      <formula>"NE"</formula>
    </cfRule>
    <cfRule type="cellIs" dxfId="36" priority="38" operator="equal">
      <formula>"EM"</formula>
    </cfRule>
  </conditionalFormatting>
  <conditionalFormatting sqref="A110:A115">
    <cfRule type="cellIs" dxfId="35" priority="35" operator="equal">
      <formula>"NE"</formula>
    </cfRule>
    <cfRule type="cellIs" dxfId="34" priority="36" operator="equal">
      <formula>"EM"</formula>
    </cfRule>
  </conditionalFormatting>
  <conditionalFormatting sqref="A121:A130">
    <cfRule type="cellIs" dxfId="33" priority="33" operator="equal">
      <formula>"NE"</formula>
    </cfRule>
    <cfRule type="cellIs" dxfId="32" priority="34" operator="equal">
      <formula>"EM"</formula>
    </cfRule>
  </conditionalFormatting>
  <conditionalFormatting sqref="A134:A141">
    <cfRule type="cellIs" dxfId="31" priority="31" operator="equal">
      <formula>"NE"</formula>
    </cfRule>
    <cfRule type="cellIs" dxfId="30" priority="32" operator="equal">
      <formula>"EM"</formula>
    </cfRule>
  </conditionalFormatting>
  <conditionalFormatting sqref="A145:A148">
    <cfRule type="cellIs" dxfId="29" priority="29" operator="equal">
      <formula>"NE"</formula>
    </cfRule>
    <cfRule type="cellIs" dxfId="28" priority="30" operator="equal">
      <formula>"EM"</formula>
    </cfRule>
  </conditionalFormatting>
  <conditionalFormatting sqref="A152:A159">
    <cfRule type="cellIs" dxfId="27" priority="27" operator="equal">
      <formula>"NE"</formula>
    </cfRule>
    <cfRule type="cellIs" dxfId="26" priority="28" operator="equal">
      <formula>"EM"</formula>
    </cfRule>
  </conditionalFormatting>
  <conditionalFormatting sqref="A163:A175">
    <cfRule type="cellIs" dxfId="25" priority="25" operator="equal">
      <formula>"NE"</formula>
    </cfRule>
    <cfRule type="cellIs" dxfId="24" priority="26" operator="equal">
      <formula>"EM"</formula>
    </cfRule>
  </conditionalFormatting>
  <conditionalFormatting sqref="A179:A186">
    <cfRule type="cellIs" dxfId="23" priority="23" operator="equal">
      <formula>"NE"</formula>
    </cfRule>
    <cfRule type="cellIs" dxfId="22" priority="24" operator="equal">
      <formula>"EM"</formula>
    </cfRule>
  </conditionalFormatting>
  <conditionalFormatting sqref="A193:A196 A200:A208">
    <cfRule type="cellIs" dxfId="21" priority="21" operator="equal">
      <formula>"NE"</formula>
    </cfRule>
    <cfRule type="cellIs" dxfId="20" priority="22" operator="equal">
      <formula>"EM"</formula>
    </cfRule>
  </conditionalFormatting>
  <conditionalFormatting sqref="B96:F96">
    <cfRule type="expression" dxfId="19" priority="20">
      <formula>IF($A$96="NE",1,0)</formula>
    </cfRule>
  </conditionalFormatting>
  <conditionalFormatting sqref="B75:F75">
    <cfRule type="expression" dxfId="18" priority="19">
      <formula>IF($A$75="ne",1,0)</formula>
    </cfRule>
  </conditionalFormatting>
  <conditionalFormatting sqref="B102:F102">
    <cfRule type="expression" dxfId="17" priority="18">
      <formula>IF($A$102="ne",1,0)</formula>
    </cfRule>
  </conditionalFormatting>
  <conditionalFormatting sqref="B103:F103">
    <cfRule type="expression" dxfId="16" priority="17">
      <formula>IF($A$103="ne",1,0)</formula>
    </cfRule>
  </conditionalFormatting>
  <conditionalFormatting sqref="B104:F104">
    <cfRule type="expression" dxfId="15" priority="16">
      <formula>IF($A$104="ne",1,0)</formula>
    </cfRule>
  </conditionalFormatting>
  <conditionalFormatting sqref="B127:F127">
    <cfRule type="expression" dxfId="14" priority="15">
      <formula>IF($A$127="NE",1,0)</formula>
    </cfRule>
  </conditionalFormatting>
  <conditionalFormatting sqref="B128:F128">
    <cfRule type="expression" dxfId="13" priority="14">
      <formula>IF($A$128="NE",1,0)</formula>
    </cfRule>
  </conditionalFormatting>
  <conditionalFormatting sqref="B129:F129">
    <cfRule type="expression" dxfId="12" priority="13">
      <formula>IF($A$129="NE",1,0)</formula>
    </cfRule>
  </conditionalFormatting>
  <conditionalFormatting sqref="B130:F130">
    <cfRule type="expression" dxfId="11" priority="12">
      <formula>IF($A$130="NE",1,0)</formula>
    </cfRule>
  </conditionalFormatting>
  <conditionalFormatting sqref="B138:F138">
    <cfRule type="expression" dxfId="10" priority="11">
      <formula>IF($A$138="NE",1,0)</formula>
    </cfRule>
  </conditionalFormatting>
  <conditionalFormatting sqref="B139:F139">
    <cfRule type="expression" dxfId="9" priority="10">
      <formula>IF($A$139="NE",1,0)</formula>
    </cfRule>
  </conditionalFormatting>
  <conditionalFormatting sqref="B140:F140">
    <cfRule type="expression" dxfId="8" priority="9">
      <formula>IF($A$140="NE",1,0)</formula>
    </cfRule>
  </conditionalFormatting>
  <conditionalFormatting sqref="B141:F141">
    <cfRule type="expression" dxfId="7" priority="8">
      <formula>IF($A$141="NE",1,0)</formula>
    </cfRule>
  </conditionalFormatting>
  <conditionalFormatting sqref="B158:F158">
    <cfRule type="expression" dxfId="6" priority="7">
      <formula>IF($A$158="NE",1,0)</formula>
    </cfRule>
  </conditionalFormatting>
  <conditionalFormatting sqref="B159:F159">
    <cfRule type="expression" dxfId="5" priority="6">
      <formula>IF($A$159="NE",1,0)</formula>
    </cfRule>
  </conditionalFormatting>
  <conditionalFormatting sqref="B175:F175">
    <cfRule type="expression" dxfId="4" priority="5">
      <formula>IF($A$175="NE",1,0)</formula>
    </cfRule>
  </conditionalFormatting>
  <conditionalFormatting sqref="B186:F186">
    <cfRule type="expression" dxfId="3" priority="4">
      <formula>IF($A$186="NE",1,0)</formula>
    </cfRule>
  </conditionalFormatting>
  <conditionalFormatting sqref="B206:F206">
    <cfRule type="expression" dxfId="2" priority="3">
      <formula>IF($A$206="NE",1,0)</formula>
    </cfRule>
  </conditionalFormatting>
  <conditionalFormatting sqref="B207:F207">
    <cfRule type="expression" dxfId="1" priority="2">
      <formula>IF($A$207="NE",1,0)</formula>
    </cfRule>
  </conditionalFormatting>
  <conditionalFormatting sqref="B208:F208">
    <cfRule type="expression" dxfId="0" priority="1">
      <formula>IF($A$208="NE",1,0)</formula>
    </cfRule>
  </conditionalFormatting>
  <pageMargins left="0.74803149606299213" right="0.57820512820512826" top="0.31496062992125984" bottom="0.74803149606299213" header="0.51181102362204722" footer="0.51181102362204722"/>
  <pageSetup paperSize="9" scale="82" fitToHeight="0" orientation="portrait" horizontalDpi="4294967292" verticalDpi="4294967292" r:id="rId1"/>
  <headerFooter>
    <oddHeader xml:space="preserve">&amp;L&amp;"-,Bold"&amp;K00-033
&amp;C&amp;28 &amp;12
</oddHeader>
    <oddFooter xml:space="preserve">&amp;L&amp;9Version2.0&amp;R&amp;10PCANS 2 Form - Page &amp;P </oddFooter>
  </headerFooter>
  <rowBreaks count="2" manualBreakCount="2">
    <brk id="32" max="16383" man="1"/>
    <brk id="56" max="16383" man="1"/>
  </row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errorTitle="Items 1-3 scored as 0 or 2" error="Please enter 0 (no support required) or 2 (needs support)">
          <x14:formula1>
            <xm:f>Validation!$C$3:$C$4</xm:f>
          </x14:formula1>
          <xm:sqref>C58:C60</xm:sqref>
        </x14:dataValidation>
        <x14:dataValidation type="list" allowBlank="1" showInputMessage="1" showErrorMessage="1" error="Please enter 0, 1 or 2">
          <x14:formula1>
            <xm:f>Validation!$A$3:$A$5</xm:f>
          </x14:formula1>
          <xm:sqref>C61:D65 C69:D74 C79:D85 C89:D96 C100:D104 C110:D115 D121 C122:D130 C134:D141 C145:D148 C152:D159 D163:D175 C179:D186 C193:D196 C200:D208</xm:sqref>
        </x14:dataValidation>
        <x14:dataValidation type="list" allowBlank="1" showInputMessage="1" showErrorMessage="1" error="Please enter 0, 1 or 2">
          <x14:formula1>
            <xm:f>Validation!$E$3:$E$6</xm:f>
          </x14:formula1>
          <xm:sqref>C75:D75</xm:sqref>
        </x14:dataValidation>
        <x14:dataValidation type="list" allowBlank="1" showInputMessage="1" showErrorMessage="1" error="Please enter Yes or No">
          <x14:formula1>
            <xm:f>Validation!$K$3:$K$6</xm:f>
          </x14:formula1>
          <xm:sqref>C190 C197:D199 F190</xm:sqref>
        </x14:dataValidation>
        <x14:dataValidation type="list" allowBlank="1" showInputMessage="1" showErrorMessage="1" error="Months should be between 1 and 11" prompt="Enter a value between 1 and 11">
          <x14:formula1>
            <xm:f>Validation!$I$3:$I$13</xm:f>
          </x14:formula1>
          <xm:sqref>C9</xm:sqref>
        </x14:dataValidation>
        <x14:dataValidation type="list" allowBlank="1" showInputMessage="1" showErrorMessage="1" error="Age should be in whole years and between 5 and 15" prompt="Input a value between 5 and 17">
          <x14:formula1>
            <xm:f>Validation!G3:G15</xm:f>
          </x14:formula1>
          <xm:sqref>C8</xm:sqref>
        </x14:dataValidation>
      </x14:dataValidations>
    </ext>
    <ext xmlns:mx="http://schemas.microsoft.com/office/mac/excel/2008/main" uri="{64002731-A6B0-56B0-2670-7721B7C09600}">
      <mx:PLV Mode="1"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2"/>
  <sheetViews>
    <sheetView workbookViewId="0">
      <selection activeCell="A2" sqref="A2"/>
    </sheetView>
  </sheetViews>
  <sheetFormatPr defaultColWidth="11" defaultRowHeight="15.6" x14ac:dyDescent="0.3"/>
  <sheetData>
    <row r="2" spans="1:2" x14ac:dyDescent="0.3">
      <c r="A2" t="s">
        <v>348</v>
      </c>
      <c r="B2" s="121"/>
    </row>
    <row r="3" spans="1:2" x14ac:dyDescent="0.3">
      <c r="B3" s="121"/>
    </row>
    <row r="12" spans="1:2" x14ac:dyDescent="0.3">
      <c r="B12" s="121"/>
    </row>
  </sheetData>
  <sheetProtection sheet="1" objects="1" scenarios="1"/>
  <pageMargins left="0.75" right="0.75" top="1" bottom="1" header="0.5" footer="0.5"/>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41"/>
  <sheetViews>
    <sheetView view="pageLayout" workbookViewId="0">
      <selection activeCell="F3" sqref="F3:G3"/>
    </sheetView>
  </sheetViews>
  <sheetFormatPr defaultColWidth="11" defaultRowHeight="15.6" x14ac:dyDescent="0.3"/>
  <cols>
    <col min="1" max="1" width="22.3984375" customWidth="1"/>
    <col min="2" max="2" width="9.09765625" style="8" customWidth="1"/>
    <col min="3" max="3" width="7.59765625" customWidth="1"/>
    <col min="4" max="4" width="9.09765625" customWidth="1"/>
    <col min="5" max="5" width="16" customWidth="1"/>
    <col min="6" max="6" width="11.3984375" customWidth="1"/>
    <col min="7" max="7" width="6.5" customWidth="1"/>
  </cols>
  <sheetData>
    <row r="1" spans="1:7" ht="21" customHeight="1" x14ac:dyDescent="0.3">
      <c r="A1" s="32" t="e">
        <f>"Scoring Work Sheet for Form "&amp;'Record Form'!E5&amp;"*"</f>
        <v>#VALUE!</v>
      </c>
      <c r="B1" s="33"/>
      <c r="C1" s="73" t="str">
        <f>"Child's Name: "&amp;'Record Form'!A7</f>
        <v xml:space="preserve">Child's Name: </v>
      </c>
      <c r="D1" s="109"/>
      <c r="E1" s="109"/>
      <c r="F1" s="109"/>
      <c r="G1" s="109"/>
    </row>
    <row r="2" spans="1:7" ht="27.6" x14ac:dyDescent="0.3">
      <c r="A2" s="44"/>
      <c r="B2" s="42" t="s">
        <v>152</v>
      </c>
      <c r="C2" s="14" t="s">
        <v>153</v>
      </c>
      <c r="D2" s="14" t="s">
        <v>154</v>
      </c>
      <c r="E2" s="14" t="s">
        <v>155</v>
      </c>
      <c r="F2" s="290" t="s">
        <v>156</v>
      </c>
      <c r="G2" s="291"/>
    </row>
    <row r="3" spans="1:7" ht="73.5" customHeight="1" x14ac:dyDescent="0.3">
      <c r="A3" s="44" t="s">
        <v>157</v>
      </c>
      <c r="B3" s="42" t="s">
        <v>221</v>
      </c>
      <c r="C3" s="201" t="s">
        <v>354</v>
      </c>
      <c r="D3" s="201" t="s">
        <v>355</v>
      </c>
      <c r="E3" s="202" t="s">
        <v>356</v>
      </c>
      <c r="F3" s="288" t="s">
        <v>237</v>
      </c>
      <c r="G3" s="289"/>
    </row>
    <row r="4" spans="1:7" ht="14.1" customHeight="1" x14ac:dyDescent="0.3">
      <c r="A4" s="50" t="s">
        <v>158</v>
      </c>
      <c r="B4" s="51"/>
      <c r="C4" s="51"/>
      <c r="D4" s="51"/>
      <c r="E4" s="51"/>
      <c r="F4" s="292"/>
      <c r="G4" s="293"/>
    </row>
    <row r="5" spans="1:7" ht="14.1" customHeight="1" x14ac:dyDescent="0.3">
      <c r="A5" s="52" t="s">
        <v>159</v>
      </c>
      <c r="B5" s="53" t="str">
        <f>'Record Form'!$C$66</f>
        <v>INC</v>
      </c>
      <c r="C5" s="53">
        <v>8</v>
      </c>
      <c r="D5" s="53">
        <f>'Record Form'!$F$66</f>
        <v>8</v>
      </c>
      <c r="E5" s="53" t="str">
        <f>B5&amp;" / "&amp;D5</f>
        <v>INC / 8</v>
      </c>
      <c r="F5" s="285" t="e">
        <f>ROUND(B5/D5,2)</f>
        <v>#VALUE!</v>
      </c>
      <c r="G5" s="286"/>
    </row>
    <row r="6" spans="1:7" ht="14.1" customHeight="1" x14ac:dyDescent="0.3">
      <c r="A6" s="52" t="s">
        <v>160</v>
      </c>
      <c r="B6" s="53" t="str">
        <f>'Record Form'!$C$76</f>
        <v>INC</v>
      </c>
      <c r="C6" s="53">
        <f>'Record Form'!F76</f>
        <v>7</v>
      </c>
      <c r="D6" s="53">
        <f>'Record Form'!$F$76</f>
        <v>7</v>
      </c>
      <c r="E6" s="53" t="str">
        <f t="shared" ref="E6:E17" si="0">B6&amp;" / "&amp;D6</f>
        <v>INC / 7</v>
      </c>
      <c r="F6" s="285" t="e">
        <f t="shared" ref="F6:F14" si="1">ROUND(B6/D6,2)</f>
        <v>#VALUE!</v>
      </c>
      <c r="G6" s="286"/>
    </row>
    <row r="7" spans="1:7" ht="14.1" customHeight="1" x14ac:dyDescent="0.3">
      <c r="A7" s="52" t="s">
        <v>161</v>
      </c>
      <c r="B7" s="53" t="str">
        <f>'Record Form'!$C$86</f>
        <v>INC</v>
      </c>
      <c r="C7" s="53">
        <v>7</v>
      </c>
      <c r="D7" s="53">
        <f>'Record Form'!$F$86</f>
        <v>7</v>
      </c>
      <c r="E7" s="53" t="str">
        <f t="shared" si="0"/>
        <v>INC / 7</v>
      </c>
      <c r="F7" s="285" t="e">
        <f t="shared" si="1"/>
        <v>#VALUE!</v>
      </c>
      <c r="G7" s="286"/>
    </row>
    <row r="8" spans="1:7" ht="14.1" customHeight="1" x14ac:dyDescent="0.3">
      <c r="A8" s="52" t="s">
        <v>162</v>
      </c>
      <c r="B8" s="53" t="str">
        <f>'Record Form'!$C$97</f>
        <v>INC</v>
      </c>
      <c r="C8" s="53">
        <v>8</v>
      </c>
      <c r="D8" s="53">
        <f>'Record Form'!$F$97</f>
        <v>8</v>
      </c>
      <c r="E8" s="53" t="str">
        <f t="shared" si="0"/>
        <v>INC / 8</v>
      </c>
      <c r="F8" s="285" t="e">
        <f t="shared" si="1"/>
        <v>#VALUE!</v>
      </c>
      <c r="G8" s="286"/>
    </row>
    <row r="9" spans="1:7" ht="14.1" customHeight="1" x14ac:dyDescent="0.3">
      <c r="A9" s="52" t="s">
        <v>163</v>
      </c>
      <c r="B9" s="53" t="str">
        <f>'Record Form'!$C$105</f>
        <v>INC</v>
      </c>
      <c r="C9" s="53">
        <v>5</v>
      </c>
      <c r="D9" s="53">
        <f>'Record Form'!$F$105</f>
        <v>5</v>
      </c>
      <c r="E9" s="53" t="str">
        <f t="shared" si="0"/>
        <v>INC / 5</v>
      </c>
      <c r="F9" s="285" t="e">
        <f t="shared" si="1"/>
        <v>#VALUE!</v>
      </c>
      <c r="G9" s="286"/>
    </row>
    <row r="10" spans="1:7" ht="14.1" customHeight="1" x14ac:dyDescent="0.3">
      <c r="A10" s="52" t="s">
        <v>164</v>
      </c>
      <c r="B10" s="53" t="str">
        <f>'Record Form'!$C$116</f>
        <v>INC</v>
      </c>
      <c r="C10" s="53">
        <v>6</v>
      </c>
      <c r="D10" s="53">
        <f>'Record Form'!$F$116</f>
        <v>6</v>
      </c>
      <c r="E10" s="53" t="str">
        <f t="shared" si="0"/>
        <v>INC / 6</v>
      </c>
      <c r="F10" s="285" t="e">
        <f t="shared" si="1"/>
        <v>#VALUE!</v>
      </c>
      <c r="G10" s="286"/>
    </row>
    <row r="11" spans="1:7" ht="14.1" customHeight="1" x14ac:dyDescent="0.3">
      <c r="A11" s="52" t="s">
        <v>165</v>
      </c>
      <c r="B11" s="53" t="str">
        <f>'Record Form'!$C$131</f>
        <v>INC</v>
      </c>
      <c r="C11" s="53">
        <v>7</v>
      </c>
      <c r="D11" s="53">
        <f>'Record Form'!$F$131-1</f>
        <v>9</v>
      </c>
      <c r="E11" s="53" t="str">
        <f t="shared" si="0"/>
        <v>INC / 9</v>
      </c>
      <c r="F11" s="285" t="e">
        <f t="shared" si="1"/>
        <v>#VALUE!</v>
      </c>
      <c r="G11" s="286"/>
    </row>
    <row r="12" spans="1:7" ht="14.1" customHeight="1" x14ac:dyDescent="0.3">
      <c r="A12" s="52" t="s">
        <v>166</v>
      </c>
      <c r="B12" s="53" t="str">
        <f>'Record Form'!$C$142</f>
        <v>INC</v>
      </c>
      <c r="C12" s="53">
        <v>7</v>
      </c>
      <c r="D12" s="53">
        <f>'Record Form'!$F$142</f>
        <v>8</v>
      </c>
      <c r="E12" s="53" t="str">
        <f t="shared" si="0"/>
        <v>INC / 8</v>
      </c>
      <c r="F12" s="285" t="e">
        <f t="shared" si="1"/>
        <v>#VALUE!</v>
      </c>
      <c r="G12" s="286"/>
    </row>
    <row r="13" spans="1:7" ht="14.1" customHeight="1" x14ac:dyDescent="0.3">
      <c r="A13" s="52" t="s">
        <v>167</v>
      </c>
      <c r="B13" s="53" t="str">
        <f>'Record Form'!$C$149</f>
        <v>INC</v>
      </c>
      <c r="C13" s="53">
        <v>4</v>
      </c>
      <c r="D13" s="53">
        <f>'Record Form'!$F$149</f>
        <v>4</v>
      </c>
      <c r="E13" s="53" t="str">
        <f t="shared" si="0"/>
        <v>INC / 4</v>
      </c>
      <c r="F13" s="285" t="e">
        <f t="shared" si="1"/>
        <v>#VALUE!</v>
      </c>
      <c r="G13" s="286"/>
    </row>
    <row r="14" spans="1:7" ht="14.1" customHeight="1" x14ac:dyDescent="0.3">
      <c r="A14" s="52" t="s">
        <v>168</v>
      </c>
      <c r="B14" s="53" t="str">
        <f>'Record Form'!$C$160</f>
        <v>INC</v>
      </c>
      <c r="C14" s="53">
        <v>8</v>
      </c>
      <c r="D14" s="53">
        <f>'Record Form'!$F$160</f>
        <v>8</v>
      </c>
      <c r="E14" s="53" t="str">
        <f t="shared" si="0"/>
        <v>INC / 8</v>
      </c>
      <c r="F14" s="285" t="e">
        <f t="shared" si="1"/>
        <v>#VALUE!</v>
      </c>
      <c r="G14" s="286"/>
    </row>
    <row r="15" spans="1:7" ht="14.1" customHeight="1" x14ac:dyDescent="0.3">
      <c r="A15" s="83" t="s">
        <v>169</v>
      </c>
      <c r="B15" s="200"/>
      <c r="C15" s="84"/>
      <c r="D15" s="287" t="s">
        <v>170</v>
      </c>
      <c r="E15" s="287"/>
      <c r="F15" s="84"/>
      <c r="G15" s="84"/>
    </row>
    <row r="16" spans="1:7" ht="14.1" customHeight="1" x14ac:dyDescent="0.3">
      <c r="A16" s="52" t="s">
        <v>171</v>
      </c>
      <c r="B16" s="53" t="str">
        <f>'Record Form'!$C$187</f>
        <v>INC</v>
      </c>
      <c r="C16" s="53">
        <v>8</v>
      </c>
      <c r="D16" s="53">
        <f>'Record Form'!$F$187</f>
        <v>8</v>
      </c>
      <c r="E16" s="53" t="str">
        <f t="shared" si="0"/>
        <v>INC / 8</v>
      </c>
      <c r="F16" s="285" t="e">
        <f t="shared" ref="F16" si="2">ROUND(B16/D16,2)</f>
        <v>#VALUE!</v>
      </c>
      <c r="G16" s="286"/>
    </row>
    <row r="17" spans="1:7" ht="14.1" customHeight="1" thickBot="1" x14ac:dyDescent="0.35">
      <c r="A17" s="52" t="s">
        <v>172</v>
      </c>
      <c r="B17" s="53" t="str">
        <f>'Record Form'!$C$209</f>
        <v>INC</v>
      </c>
      <c r="C17" s="53">
        <v>13</v>
      </c>
      <c r="D17" s="53">
        <f>'Record Form'!$F$209</f>
        <v>13</v>
      </c>
      <c r="E17" s="53" t="str">
        <f t="shared" si="0"/>
        <v>INC / 13</v>
      </c>
      <c r="F17" s="285" t="e">
        <f t="shared" ref="F17" si="3">ROUND(B17/D17,2)</f>
        <v>#VALUE!</v>
      </c>
      <c r="G17" s="286"/>
    </row>
    <row r="18" spans="1:7" ht="33.9" customHeight="1" thickBot="1" x14ac:dyDescent="0.35">
      <c r="A18" s="294" t="s">
        <v>224</v>
      </c>
      <c r="B18" s="295"/>
      <c r="C18" s="295"/>
      <c r="D18" s="295"/>
      <c r="E18" s="296"/>
      <c r="F18" s="85" t="e">
        <f>SUM(F5:F17)</f>
        <v>#VALUE!</v>
      </c>
      <c r="G18" s="57" t="s">
        <v>173</v>
      </c>
    </row>
    <row r="19" spans="1:7" ht="33.9" customHeight="1" thickBot="1" x14ac:dyDescent="0.35">
      <c r="A19" s="294" t="s">
        <v>223</v>
      </c>
      <c r="B19" s="295"/>
      <c r="C19" s="295"/>
      <c r="D19" s="295"/>
      <c r="E19" s="296"/>
      <c r="F19" s="85" t="e">
        <f>ROUND(F18/12,2)</f>
        <v>#VALUE!</v>
      </c>
      <c r="G19" s="57" t="s">
        <v>174</v>
      </c>
    </row>
    <row r="20" spans="1:7" ht="14.1" customHeight="1" x14ac:dyDescent="0.3">
      <c r="A20" s="297" t="s">
        <v>175</v>
      </c>
      <c r="B20" s="297"/>
      <c r="C20" s="297"/>
      <c r="D20" s="297"/>
      <c r="E20" s="297"/>
      <c r="F20" s="297"/>
      <c r="G20" s="297"/>
    </row>
    <row r="21" spans="1:7" ht="14.1" customHeight="1" x14ac:dyDescent="0.3">
      <c r="A21" s="52" t="s">
        <v>159</v>
      </c>
      <c r="B21" s="53" t="str">
        <f>'Record Form'!$D$66</f>
        <v>INC</v>
      </c>
      <c r="C21" s="53">
        <v>8</v>
      </c>
      <c r="D21" s="53">
        <f>'Record Form'!$F$66</f>
        <v>8</v>
      </c>
      <c r="E21" s="53" t="str">
        <f t="shared" ref="E21:E33" si="4">B21&amp;" / "&amp;D21</f>
        <v>INC / 8</v>
      </c>
      <c r="F21" s="285" t="e">
        <f t="shared" ref="F21" si="5">ROUND(B21/D21,2)</f>
        <v>#VALUE!</v>
      </c>
      <c r="G21" s="286"/>
    </row>
    <row r="22" spans="1:7" ht="14.1" customHeight="1" x14ac:dyDescent="0.3">
      <c r="A22" s="52" t="s">
        <v>160</v>
      </c>
      <c r="B22" s="53" t="str">
        <f>'Record Form'!$D$76</f>
        <v>INC</v>
      </c>
      <c r="C22" s="77">
        <f>'Record Form'!F76</f>
        <v>7</v>
      </c>
      <c r="D22" s="53">
        <f>'Record Form'!$F$76</f>
        <v>7</v>
      </c>
      <c r="E22" s="53" t="str">
        <f t="shared" si="4"/>
        <v>INC / 7</v>
      </c>
      <c r="F22" s="285" t="e">
        <f t="shared" ref="F22:F33" si="6">ROUND(B22/D22,2)</f>
        <v>#VALUE!</v>
      </c>
      <c r="G22" s="286"/>
    </row>
    <row r="23" spans="1:7" ht="14.1" customHeight="1" x14ac:dyDescent="0.3">
      <c r="A23" s="52" t="s">
        <v>161</v>
      </c>
      <c r="B23" s="53" t="str">
        <f>'Record Form'!$D$86</f>
        <v>INC</v>
      </c>
      <c r="C23" s="53">
        <v>7</v>
      </c>
      <c r="D23" s="53">
        <f>'Record Form'!$F$86</f>
        <v>7</v>
      </c>
      <c r="E23" s="53" t="str">
        <f t="shared" si="4"/>
        <v>INC / 7</v>
      </c>
      <c r="F23" s="285" t="e">
        <f t="shared" si="6"/>
        <v>#VALUE!</v>
      </c>
      <c r="G23" s="286"/>
    </row>
    <row r="24" spans="1:7" ht="14.1" customHeight="1" x14ac:dyDescent="0.3">
      <c r="A24" s="52" t="s">
        <v>162</v>
      </c>
      <c r="B24" s="53" t="str">
        <f>'Record Form'!$D$97</f>
        <v>INC</v>
      </c>
      <c r="C24" s="53">
        <v>8</v>
      </c>
      <c r="D24" s="53">
        <f>'Record Form'!$F$97</f>
        <v>8</v>
      </c>
      <c r="E24" s="53" t="str">
        <f t="shared" si="4"/>
        <v>INC / 8</v>
      </c>
      <c r="F24" s="285" t="e">
        <f t="shared" si="6"/>
        <v>#VALUE!</v>
      </c>
      <c r="G24" s="286"/>
    </row>
    <row r="25" spans="1:7" ht="14.1" customHeight="1" x14ac:dyDescent="0.3">
      <c r="A25" s="52" t="s">
        <v>163</v>
      </c>
      <c r="B25" s="53" t="str">
        <f>'Record Form'!$D$105</f>
        <v>INC</v>
      </c>
      <c r="C25" s="53">
        <v>5</v>
      </c>
      <c r="D25" s="53">
        <f>'Record Form'!$F$105</f>
        <v>5</v>
      </c>
      <c r="E25" s="53" t="str">
        <f t="shared" si="4"/>
        <v>INC / 5</v>
      </c>
      <c r="F25" s="285" t="e">
        <f t="shared" si="6"/>
        <v>#VALUE!</v>
      </c>
      <c r="G25" s="286"/>
    </row>
    <row r="26" spans="1:7" ht="14.1" customHeight="1" x14ac:dyDescent="0.3">
      <c r="A26" s="52" t="s">
        <v>164</v>
      </c>
      <c r="B26" s="53" t="str">
        <f>'Record Form'!$D$116</f>
        <v>INC</v>
      </c>
      <c r="C26" s="53">
        <v>6</v>
      </c>
      <c r="D26" s="53">
        <f>'Record Form'!$F$116</f>
        <v>6</v>
      </c>
      <c r="E26" s="53" t="str">
        <f t="shared" si="4"/>
        <v>INC / 6</v>
      </c>
      <c r="F26" s="285" t="e">
        <f t="shared" si="6"/>
        <v>#VALUE!</v>
      </c>
      <c r="G26" s="286"/>
    </row>
    <row r="27" spans="1:7" ht="14.1" customHeight="1" x14ac:dyDescent="0.3">
      <c r="A27" s="52" t="s">
        <v>165</v>
      </c>
      <c r="B27" s="53" t="str">
        <f>'Record Form'!$D$131</f>
        <v>INC</v>
      </c>
      <c r="C27" s="53">
        <v>8</v>
      </c>
      <c r="D27" s="53">
        <f>'Record Form'!$F$131</f>
        <v>10</v>
      </c>
      <c r="E27" s="53" t="str">
        <f t="shared" si="4"/>
        <v>INC / 10</v>
      </c>
      <c r="F27" s="285" t="e">
        <f t="shared" si="6"/>
        <v>#VALUE!</v>
      </c>
      <c r="G27" s="286"/>
    </row>
    <row r="28" spans="1:7" ht="14.1" customHeight="1" x14ac:dyDescent="0.3">
      <c r="A28" s="52" t="s">
        <v>166</v>
      </c>
      <c r="B28" s="53" t="str">
        <f>'Record Form'!$D$142</f>
        <v>INC</v>
      </c>
      <c r="C28" s="53">
        <v>7</v>
      </c>
      <c r="D28" s="53">
        <f>'Record Form'!$F$142</f>
        <v>8</v>
      </c>
      <c r="E28" s="53" t="str">
        <f t="shared" si="4"/>
        <v>INC / 8</v>
      </c>
      <c r="F28" s="285" t="e">
        <f t="shared" si="6"/>
        <v>#VALUE!</v>
      </c>
      <c r="G28" s="286"/>
    </row>
    <row r="29" spans="1:7" ht="14.1" customHeight="1" x14ac:dyDescent="0.3">
      <c r="A29" s="52" t="s">
        <v>167</v>
      </c>
      <c r="B29" s="53" t="str">
        <f>'Record Form'!$D$149</f>
        <v>INC</v>
      </c>
      <c r="C29" s="53">
        <v>4</v>
      </c>
      <c r="D29" s="53">
        <f>'Record Form'!$F$149</f>
        <v>4</v>
      </c>
      <c r="E29" s="53" t="str">
        <f t="shared" si="4"/>
        <v>INC / 4</v>
      </c>
      <c r="F29" s="285" t="e">
        <f t="shared" si="6"/>
        <v>#VALUE!</v>
      </c>
      <c r="G29" s="286"/>
    </row>
    <row r="30" spans="1:7" ht="14.1" customHeight="1" x14ac:dyDescent="0.3">
      <c r="A30" s="52" t="s">
        <v>168</v>
      </c>
      <c r="B30" s="53" t="str">
        <f>'Record Form'!$D$160</f>
        <v>INC</v>
      </c>
      <c r="C30" s="53">
        <v>8</v>
      </c>
      <c r="D30" s="53">
        <f>'Record Form'!$F$160</f>
        <v>8</v>
      </c>
      <c r="E30" s="53" t="str">
        <f t="shared" si="4"/>
        <v>INC / 8</v>
      </c>
      <c r="F30" s="285" t="e">
        <f t="shared" si="6"/>
        <v>#VALUE!</v>
      </c>
      <c r="G30" s="286"/>
    </row>
    <row r="31" spans="1:7" ht="12.75" customHeight="1" x14ac:dyDescent="0.3">
      <c r="A31" s="54" t="s">
        <v>169</v>
      </c>
      <c r="B31" s="53" t="str">
        <f>'Record Form'!$D$176</f>
        <v>INC</v>
      </c>
      <c r="C31" s="55">
        <v>13</v>
      </c>
      <c r="D31" s="53">
        <f>'Record Form'!$F$176</f>
        <v>13</v>
      </c>
      <c r="E31" s="53" t="str">
        <f t="shared" si="4"/>
        <v>INC / 13</v>
      </c>
      <c r="F31" s="285" t="e">
        <f t="shared" si="6"/>
        <v>#VALUE!</v>
      </c>
      <c r="G31" s="286"/>
    </row>
    <row r="32" spans="1:7" ht="14.1" customHeight="1" x14ac:dyDescent="0.3">
      <c r="A32" s="52" t="s">
        <v>171</v>
      </c>
      <c r="B32" s="53" t="str">
        <f>'Record Form'!$D$187</f>
        <v>INC</v>
      </c>
      <c r="C32" s="53">
        <v>8</v>
      </c>
      <c r="D32" s="53">
        <f>'Record Form'!$F$187</f>
        <v>8</v>
      </c>
      <c r="E32" s="53" t="str">
        <f t="shared" si="4"/>
        <v>INC / 8</v>
      </c>
      <c r="F32" s="285" t="e">
        <f t="shared" si="6"/>
        <v>#VALUE!</v>
      </c>
      <c r="G32" s="286"/>
    </row>
    <row r="33" spans="1:7" ht="14.1" customHeight="1" thickBot="1" x14ac:dyDescent="0.35">
      <c r="A33" s="56" t="s">
        <v>172</v>
      </c>
      <c r="B33" s="53" t="str">
        <f>'Record Form'!$D$209</f>
        <v>INC</v>
      </c>
      <c r="C33" s="58">
        <v>13</v>
      </c>
      <c r="D33" s="53">
        <f>'Record Form'!$F$209</f>
        <v>13</v>
      </c>
      <c r="E33" s="53" t="str">
        <f t="shared" si="4"/>
        <v>INC / 13</v>
      </c>
      <c r="F33" s="285" t="e">
        <f t="shared" si="6"/>
        <v>#VALUE!</v>
      </c>
      <c r="G33" s="286"/>
    </row>
    <row r="34" spans="1:7" ht="33.9" customHeight="1" thickBot="1" x14ac:dyDescent="0.35">
      <c r="A34" s="294" t="s">
        <v>226</v>
      </c>
      <c r="B34" s="295"/>
      <c r="C34" s="295"/>
      <c r="D34" s="295"/>
      <c r="E34" s="296"/>
      <c r="F34" s="85" t="e">
        <f>SUM(F21:F33)</f>
        <v>#VALUE!</v>
      </c>
      <c r="G34" s="57" t="s">
        <v>222</v>
      </c>
    </row>
    <row r="35" spans="1:7" ht="33.9" customHeight="1" thickBot="1" x14ac:dyDescent="0.35">
      <c r="A35" s="298" t="s">
        <v>227</v>
      </c>
      <c r="B35" s="299"/>
      <c r="C35" s="299"/>
      <c r="D35" s="299"/>
      <c r="E35" s="299"/>
      <c r="F35" s="86" t="e">
        <f>ROUND(F34/13,2)</f>
        <v>#VALUE!</v>
      </c>
      <c r="G35" s="57" t="s">
        <v>176</v>
      </c>
    </row>
    <row r="36" spans="1:7" ht="33.9" customHeight="1" thickBot="1" x14ac:dyDescent="0.35">
      <c r="A36" s="294" t="s">
        <v>347</v>
      </c>
      <c r="B36" s="295"/>
      <c r="C36" s="295"/>
      <c r="D36" s="295"/>
      <c r="E36" s="296"/>
      <c r="F36" s="85" t="e">
        <f>F18+F34</f>
        <v>#VALUE!</v>
      </c>
      <c r="G36" s="57" t="s">
        <v>177</v>
      </c>
    </row>
    <row r="37" spans="1:7" ht="33.9" customHeight="1" thickBot="1" x14ac:dyDescent="0.35">
      <c r="A37" s="294" t="s">
        <v>225</v>
      </c>
      <c r="B37" s="295"/>
      <c r="C37" s="295"/>
      <c r="D37" s="295"/>
      <c r="E37" s="296"/>
      <c r="F37" s="85" t="e">
        <f>(F19+F35)/2</f>
        <v>#VALUE!</v>
      </c>
      <c r="G37" s="57" t="s">
        <v>178</v>
      </c>
    </row>
    <row r="38" spans="1:7" ht="17.100000000000001" customHeight="1" x14ac:dyDescent="0.3">
      <c r="A38" s="59" t="s">
        <v>179</v>
      </c>
      <c r="B38" s="74"/>
      <c r="D38" s="59" t="s">
        <v>180</v>
      </c>
      <c r="E38" s="75"/>
      <c r="F38" s="75"/>
      <c r="G38" s="75"/>
    </row>
    <row r="39" spans="1:7" ht="17.100000000000001" customHeight="1" x14ac:dyDescent="0.4">
      <c r="B39" s="74"/>
      <c r="C39" s="60"/>
      <c r="D39" s="60"/>
      <c r="E39" s="60"/>
      <c r="F39" s="60"/>
      <c r="G39" s="61"/>
    </row>
    <row r="40" spans="1:7" ht="21" x14ac:dyDescent="0.4">
      <c r="A40" s="18"/>
      <c r="B40" s="18"/>
      <c r="C40" s="6"/>
      <c r="D40" s="6"/>
      <c r="E40" s="6"/>
      <c r="F40" s="6"/>
      <c r="G40" s="61"/>
    </row>
    <row r="41" spans="1:7" x14ac:dyDescent="0.3">
      <c r="A41" s="6"/>
      <c r="B41" s="18"/>
      <c r="C41" s="6"/>
      <c r="D41" s="6"/>
      <c r="E41" s="6"/>
      <c r="F41" s="6"/>
      <c r="G41" s="6"/>
    </row>
  </sheetData>
  <sheetProtection password="C95F" sheet="1" objects="1" scenarios="1"/>
  <mergeCells count="36">
    <mergeCell ref="D15:E15"/>
    <mergeCell ref="F3:G3"/>
    <mergeCell ref="F2:G2"/>
    <mergeCell ref="F4:G4"/>
    <mergeCell ref="A37:E37"/>
    <mergeCell ref="A20:G20"/>
    <mergeCell ref="A19:E19"/>
    <mergeCell ref="A18:E18"/>
    <mergeCell ref="A34:E34"/>
    <mergeCell ref="A35:E35"/>
    <mergeCell ref="A36:E36"/>
    <mergeCell ref="F5:G5"/>
    <mergeCell ref="F6:G6"/>
    <mergeCell ref="F7:G7"/>
    <mergeCell ref="F8:G8"/>
    <mergeCell ref="F9:G9"/>
    <mergeCell ref="F10:G10"/>
    <mergeCell ref="F11:G11"/>
    <mergeCell ref="F12:G12"/>
    <mergeCell ref="F13:G13"/>
    <mergeCell ref="F14:G14"/>
    <mergeCell ref="F16:G16"/>
    <mergeCell ref="F17:G17"/>
    <mergeCell ref="F21:G21"/>
    <mergeCell ref="F22:G22"/>
    <mergeCell ref="F23:G23"/>
    <mergeCell ref="F24:G24"/>
    <mergeCell ref="F25:G25"/>
    <mergeCell ref="F26:G26"/>
    <mergeCell ref="F27:G27"/>
    <mergeCell ref="F28:G28"/>
    <mergeCell ref="F29:G29"/>
    <mergeCell ref="F30:G30"/>
    <mergeCell ref="F31:G31"/>
    <mergeCell ref="F32:G32"/>
    <mergeCell ref="F33:G33"/>
  </mergeCells>
  <phoneticPr fontId="13" type="noConversion"/>
  <pageMargins left="0.74803149606299213" right="0.42466666666666669" top="0.98425196850393704" bottom="0.62992125984251968" header="0.51181102362204722" footer="0.51181102362204722"/>
  <pageSetup paperSize="9" scale="98" orientation="portrait" r:id="rId1"/>
  <headerFooter>
    <oddHeader>&amp;C&amp;"-,Bold"&amp;14Paediatric Care and Needs Scale (PCANS-2)    &amp;R&amp;9
© Tate, Soo,and Wakim 2014</oddHeader>
    <oddFooter>&amp;R&amp;10PCANS 2 Form - Page &amp;P</oddFooter>
  </headerFooter>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49"/>
  <sheetViews>
    <sheetView view="pageLayout" topLeftCell="A19" workbookViewId="0">
      <selection activeCell="B31" sqref="B31"/>
    </sheetView>
  </sheetViews>
  <sheetFormatPr defaultColWidth="8.8984375" defaultRowHeight="15.6" x14ac:dyDescent="0.3"/>
  <cols>
    <col min="1" max="1" width="4.3984375" style="4" customWidth="1"/>
    <col min="2" max="2" width="12.09765625" customWidth="1"/>
    <col min="3" max="3" width="7.59765625" customWidth="1"/>
    <col min="4" max="4" width="8" customWidth="1"/>
    <col min="5" max="5" width="7.5" customWidth="1"/>
    <col min="6" max="8" width="8.5" customWidth="1"/>
    <col min="9" max="9" width="7.09765625" customWidth="1"/>
    <col min="10" max="10" width="10.3984375" bestFit="1" customWidth="1"/>
  </cols>
  <sheetData>
    <row r="1" spans="1:10" ht="24" x14ac:dyDescent="0.3">
      <c r="A1" s="277" t="e">
        <f>'Record Form'!A4</f>
        <v>#VALUE!</v>
      </c>
      <c r="B1" s="277"/>
      <c r="C1" s="277"/>
      <c r="D1" s="277"/>
      <c r="E1" s="277"/>
      <c r="F1" s="277"/>
      <c r="G1" s="277"/>
      <c r="H1" s="277"/>
      <c r="I1" s="277"/>
      <c r="J1" s="277"/>
    </row>
    <row r="2" spans="1:10" s="63" customFormat="1" ht="14.25" customHeight="1" x14ac:dyDescent="0.3">
      <c r="G2" s="305" t="s">
        <v>330</v>
      </c>
      <c r="H2" s="306"/>
      <c r="I2" s="307"/>
    </row>
    <row r="3" spans="1:10" ht="24" customHeight="1" x14ac:dyDescent="0.3">
      <c r="B3" s="315" t="str">
        <f>"Child’s name: "&amp;'Record Form'!A7</f>
        <v xml:space="preserve">Child’s name: </v>
      </c>
      <c r="C3" s="316"/>
      <c r="D3" s="316"/>
      <c r="E3" s="316"/>
      <c r="F3" s="317"/>
      <c r="G3" s="37" t="s">
        <v>181</v>
      </c>
      <c r="H3" s="38"/>
      <c r="I3" s="89"/>
      <c r="J3" s="197">
        <f>'Record Form'!C13</f>
        <v>0</v>
      </c>
    </row>
    <row r="4" spans="1:10" ht="27" customHeight="1" x14ac:dyDescent="0.3">
      <c r="B4" s="312" t="str">
        <f>"Assessed by: "&amp;'Record Form'!A19</f>
        <v xml:space="preserve">Assessed by: </v>
      </c>
      <c r="C4" s="313"/>
      <c r="D4" s="313"/>
      <c r="E4" s="313"/>
      <c r="F4" s="314"/>
      <c r="G4" s="39" t="s">
        <v>332</v>
      </c>
      <c r="H4" s="40"/>
      <c r="I4" s="88"/>
      <c r="J4" s="127">
        <f>'Record Form'!C7</f>
        <v>0</v>
      </c>
    </row>
    <row r="5" spans="1:10" ht="24.75" customHeight="1" x14ac:dyDescent="0.3">
      <c r="B5" s="309" t="str">
        <f>"School: "&amp;'Record Form'!A11</f>
        <v xml:space="preserve">School: </v>
      </c>
      <c r="C5" s="310"/>
      <c r="D5" s="310"/>
      <c r="E5" s="310"/>
      <c r="F5" s="311"/>
      <c r="G5" s="90" t="s">
        <v>182</v>
      </c>
      <c r="H5" s="41"/>
      <c r="I5" s="91"/>
      <c r="J5" s="128">
        <f>'Record Form'!C11</f>
        <v>0</v>
      </c>
    </row>
    <row r="6" spans="1:10" ht="9.75" customHeight="1" x14ac:dyDescent="0.3"/>
    <row r="7" spans="1:10" ht="18.600000000000001" x14ac:dyDescent="0.3">
      <c r="B7" s="35" t="s">
        <v>183</v>
      </c>
    </row>
    <row r="8" spans="1:10" ht="48.75" customHeight="1" x14ac:dyDescent="0.3">
      <c r="A8" s="308" t="s">
        <v>184</v>
      </c>
      <c r="B8" s="308"/>
      <c r="C8" s="49" t="s">
        <v>185</v>
      </c>
      <c r="D8" s="14" t="s">
        <v>186</v>
      </c>
      <c r="E8" s="62" t="str">
        <f>"Age Mean for "&amp;'Record Form'!E15</f>
        <v>Age Mean for y</v>
      </c>
      <c r="F8" s="62" t="s">
        <v>187</v>
      </c>
      <c r="G8" s="64" t="s">
        <v>188</v>
      </c>
      <c r="H8" s="64" t="s">
        <v>232</v>
      </c>
      <c r="I8" s="62" t="s">
        <v>231</v>
      </c>
      <c r="J8" s="76" t="s">
        <v>350</v>
      </c>
    </row>
    <row r="9" spans="1:10" ht="31.35" customHeight="1" x14ac:dyDescent="0.3">
      <c r="A9" s="304" t="s">
        <v>189</v>
      </c>
      <c r="B9" s="304"/>
      <c r="C9" s="14" t="s">
        <v>25</v>
      </c>
      <c r="D9" s="87" t="e">
        <f>'Scoring Sheet'!F18</f>
        <v>#VALUE!</v>
      </c>
      <c r="E9" s="125" t="e">
        <f>VLOOKUP('Summary Score Form'!$A9,Validation!$A$23:$N$28,'Record Form'!$C$8-3,FALSE)</f>
        <v>#VALUE!</v>
      </c>
      <c r="F9" s="125" t="e">
        <f>VLOOKUP('Summary Score Form'!$A9,Validation!$A$30:$N$35,'Record Form'!$C$8-3,FALSE)</f>
        <v>#VALUE!</v>
      </c>
      <c r="G9" s="125" t="e">
        <f>VLOOKUP('Summary Score Form'!$A9,Validation!$A$37:$N$42,'Record Form'!$C$8-3,FALSE)</f>
        <v>#VALUE!</v>
      </c>
      <c r="H9" s="125" t="e">
        <f>VLOOKUP('Summary Score Form'!$A9,Validation!$A$44:$N$50,'Record Form'!$C$8-3,FALSE)</f>
        <v>#VALUE!</v>
      </c>
      <c r="I9" s="22" t="e">
        <f>VLOOKUP('Summary Score Form'!$A9,Validation!$A$51:$N$56,'Record Form'!$C$8-3,FALSE)</f>
        <v>#VALUE!</v>
      </c>
      <c r="J9" s="92" t="e">
        <f t="shared" ref="J9:J14" si="0">IF(D9="","",ROUND((D9-E9)/F9,2))</f>
        <v>#VALUE!</v>
      </c>
    </row>
    <row r="10" spans="1:10" ht="31.35" customHeight="1" x14ac:dyDescent="0.3">
      <c r="A10" s="304" t="s">
        <v>190</v>
      </c>
      <c r="B10" s="304"/>
      <c r="C10" s="14" t="s">
        <v>191</v>
      </c>
      <c r="D10" s="87" t="e">
        <f>'Scoring Sheet'!F19</f>
        <v>#VALUE!</v>
      </c>
      <c r="E10" s="125" t="e">
        <f>VLOOKUP('Summary Score Form'!$A10,Validation!$A$23:$N$28,'Record Form'!$C$8-3,FALSE)</f>
        <v>#VALUE!</v>
      </c>
      <c r="F10" s="125" t="e">
        <f>VLOOKUP('Summary Score Form'!$A10,Validation!$A$30:$N$35,'Record Form'!$C$8-3,FALSE)</f>
        <v>#VALUE!</v>
      </c>
      <c r="G10" s="125" t="e">
        <f>VLOOKUP('Summary Score Form'!$A10,Validation!$A$37:$N$42,'Record Form'!$C$8-3,FALSE)</f>
        <v>#VALUE!</v>
      </c>
      <c r="H10" s="125" t="e">
        <f>VLOOKUP('Summary Score Form'!$A10,Validation!$A$44:$N$50,'Record Form'!$C$8-3,FALSE)</f>
        <v>#VALUE!</v>
      </c>
      <c r="I10" s="22" t="e">
        <f>VLOOKUP('Summary Score Form'!$A10,Validation!$A$51:$N$56,'Record Form'!$C$8-3,FALSE)</f>
        <v>#VALUE!</v>
      </c>
      <c r="J10" s="92" t="e">
        <f t="shared" si="0"/>
        <v>#VALUE!</v>
      </c>
    </row>
    <row r="11" spans="1:10" ht="31.35" customHeight="1" x14ac:dyDescent="0.3">
      <c r="A11" s="304" t="s">
        <v>192</v>
      </c>
      <c r="B11" s="304"/>
      <c r="C11" s="14" t="s">
        <v>27</v>
      </c>
      <c r="D11" s="87" t="e">
        <f>'Scoring Sheet'!F34</f>
        <v>#VALUE!</v>
      </c>
      <c r="E11" s="125" t="e">
        <f>VLOOKUP('Summary Score Form'!$A11,Validation!$A$23:$N$28,'Record Form'!$C$8-3,FALSE)</f>
        <v>#VALUE!</v>
      </c>
      <c r="F11" s="125" t="e">
        <f>VLOOKUP('Summary Score Form'!$A11,Validation!$A$30:$N$35,'Record Form'!$C$8-3,FALSE)</f>
        <v>#VALUE!</v>
      </c>
      <c r="G11" s="125" t="e">
        <f>VLOOKUP('Summary Score Form'!$A11,Validation!$A$37:$N$42,'Record Form'!$C$8-3,FALSE)</f>
        <v>#VALUE!</v>
      </c>
      <c r="H11" s="125" t="e">
        <f>VLOOKUP('Summary Score Form'!$A11,Validation!$A$44:$N$50,'Record Form'!$C$8-3,FALSE)</f>
        <v>#VALUE!</v>
      </c>
      <c r="I11" s="22" t="e">
        <f>VLOOKUP('Summary Score Form'!$A11,Validation!$A$51:$N$56,'Record Form'!$C$8-3,FALSE)</f>
        <v>#VALUE!</v>
      </c>
      <c r="J11" s="92" t="e">
        <f t="shared" si="0"/>
        <v>#VALUE!</v>
      </c>
    </row>
    <row r="12" spans="1:10" ht="31.35" customHeight="1" x14ac:dyDescent="0.3">
      <c r="A12" s="304" t="s">
        <v>193</v>
      </c>
      <c r="B12" s="304"/>
      <c r="C12" s="14" t="s">
        <v>194</v>
      </c>
      <c r="D12" s="87" t="e">
        <f>'Scoring Sheet'!F35</f>
        <v>#VALUE!</v>
      </c>
      <c r="E12" s="125" t="e">
        <f>VLOOKUP('Summary Score Form'!$A12,Validation!$A$23:$N$28,'Record Form'!$C$8-3,FALSE)</f>
        <v>#VALUE!</v>
      </c>
      <c r="F12" s="125" t="e">
        <f>VLOOKUP('Summary Score Form'!$A12,Validation!$A$30:$N$35,'Record Form'!$C$8-3,FALSE)</f>
        <v>#VALUE!</v>
      </c>
      <c r="G12" s="125" t="e">
        <f>VLOOKUP('Summary Score Form'!$A12,Validation!$A$37:$N$42,'Record Form'!$C$8-3,FALSE)</f>
        <v>#VALUE!</v>
      </c>
      <c r="H12" s="125" t="e">
        <f>VLOOKUP('Summary Score Form'!$A12,Validation!$A$44:$N$50,'Record Form'!$C$8-3,FALSE)</f>
        <v>#VALUE!</v>
      </c>
      <c r="I12" s="22" t="e">
        <f>VLOOKUP('Summary Score Form'!$A12,Validation!$A$51:$N$56,'Record Form'!$C$8-3,FALSE)</f>
        <v>#VALUE!</v>
      </c>
      <c r="J12" s="92" t="e">
        <f t="shared" si="0"/>
        <v>#VALUE!</v>
      </c>
    </row>
    <row r="13" spans="1:10" ht="31.35" customHeight="1" x14ac:dyDescent="0.3">
      <c r="A13" s="304" t="s">
        <v>195</v>
      </c>
      <c r="B13" s="304"/>
      <c r="C13" s="14" t="s">
        <v>196</v>
      </c>
      <c r="D13" s="87" t="e">
        <f>'Scoring Sheet'!F36</f>
        <v>#VALUE!</v>
      </c>
      <c r="E13" s="125" t="e">
        <f>VLOOKUP('Summary Score Form'!$A13,Validation!$A$23:$N$28,'Record Form'!$C$8-3,FALSE)</f>
        <v>#VALUE!</v>
      </c>
      <c r="F13" s="125" t="e">
        <f>VLOOKUP('Summary Score Form'!$A13,Validation!$A$30:$N$35,'Record Form'!$C$8-3,FALSE)</f>
        <v>#VALUE!</v>
      </c>
      <c r="G13" s="125" t="e">
        <f>VLOOKUP('Summary Score Form'!$A13,Validation!$A$37:$N$42,'Record Form'!$C$8-3,FALSE)</f>
        <v>#VALUE!</v>
      </c>
      <c r="H13" s="125" t="e">
        <f>VLOOKUP('Summary Score Form'!$A13,Validation!$A$44:$N$50,'Record Form'!$C$8-3,FALSE)</f>
        <v>#VALUE!</v>
      </c>
      <c r="I13" s="22" t="e">
        <f>VLOOKUP('Summary Score Form'!$A13,Validation!$A$51:$N$56,'Record Form'!$C$8-3,FALSE)</f>
        <v>#VALUE!</v>
      </c>
      <c r="J13" s="92" t="e">
        <f t="shared" si="0"/>
        <v>#VALUE!</v>
      </c>
    </row>
    <row r="14" spans="1:10" ht="31.35" customHeight="1" x14ac:dyDescent="0.3">
      <c r="A14" s="304" t="s">
        <v>197</v>
      </c>
      <c r="B14" s="304"/>
      <c r="C14" s="14" t="s">
        <v>198</v>
      </c>
      <c r="D14" s="87" t="e">
        <f>'Scoring Sheet'!F37</f>
        <v>#VALUE!</v>
      </c>
      <c r="E14" s="125" t="e">
        <f>VLOOKUP('Summary Score Form'!$A14,Validation!$A$23:$N$28,'Record Form'!$C$8-3,FALSE)</f>
        <v>#VALUE!</v>
      </c>
      <c r="F14" s="125" t="e">
        <f>VLOOKUP('Summary Score Form'!$A14,Validation!$A$30:$N$35,'Record Form'!$C$8-3,FALSE)</f>
        <v>#VALUE!</v>
      </c>
      <c r="G14" s="125" t="e">
        <f>VLOOKUP('Summary Score Form'!$A14,Validation!$A$37:$N$42,'Record Form'!$C$8-3,FALSE)</f>
        <v>#VALUE!</v>
      </c>
      <c r="H14" s="125" t="e">
        <f>VLOOKUP('Summary Score Form'!$A14,Validation!$A$44:$N$50,'Record Form'!$C$8-3,FALSE)</f>
        <v>#VALUE!</v>
      </c>
      <c r="I14" s="22" t="e">
        <f>VLOOKUP('Summary Score Form'!$A14,Validation!$A$51:$N$56,'Record Form'!$C$8-3,FALSE)</f>
        <v>#VALUE!</v>
      </c>
      <c r="J14" s="92" t="e">
        <f t="shared" si="0"/>
        <v>#VALUE!</v>
      </c>
    </row>
    <row r="15" spans="1:10" x14ac:dyDescent="0.3">
      <c r="A15" s="36"/>
    </row>
    <row r="16" spans="1:10" ht="18.600000000000001" x14ac:dyDescent="0.3">
      <c r="A16" s="35" t="s">
        <v>199</v>
      </c>
    </row>
    <row r="17" spans="1:10" ht="15.75" customHeight="1" x14ac:dyDescent="0.3">
      <c r="A17" s="318" t="s">
        <v>200</v>
      </c>
      <c r="B17" s="319"/>
      <c r="C17" s="319"/>
      <c r="D17" s="319"/>
      <c r="E17" s="319"/>
      <c r="F17" s="319"/>
      <c r="G17" s="319"/>
      <c r="H17" s="319"/>
      <c r="I17" s="319"/>
      <c r="J17" s="319"/>
    </row>
    <row r="18" spans="1:10" ht="41.4" x14ac:dyDescent="0.3">
      <c r="A18" s="23"/>
      <c r="B18" s="14" t="s">
        <v>157</v>
      </c>
      <c r="C18" s="14" t="s">
        <v>202</v>
      </c>
      <c r="D18" s="14" t="s">
        <v>203</v>
      </c>
      <c r="E18" s="14" t="s">
        <v>187</v>
      </c>
      <c r="F18" s="49" t="s">
        <v>188</v>
      </c>
      <c r="G18" s="49" t="s">
        <v>204</v>
      </c>
      <c r="H18" s="76" t="s">
        <v>351</v>
      </c>
      <c r="I18" s="320" t="s">
        <v>218</v>
      </c>
      <c r="J18" s="320"/>
    </row>
    <row r="19" spans="1:10" ht="22.5" customHeight="1" x14ac:dyDescent="0.3">
      <c r="A19" s="43" t="s">
        <v>228</v>
      </c>
      <c r="B19" s="65" t="s">
        <v>206</v>
      </c>
      <c r="C19" s="87" t="e">
        <f>'Scoring Sheet'!F5</f>
        <v>#VALUE!</v>
      </c>
      <c r="D19" s="172" t="e">
        <f>VLOOKUP($B19,Validation!$A$61:$N$73,'Record Form'!$C$8-3,FALSE)</f>
        <v>#VALUE!</v>
      </c>
      <c r="E19" s="172" t="e">
        <f>VLOOKUP($B19,Validation!$A$75:$N$87,'Record Form'!$C$8-3,FALSE)</f>
        <v>#VALUE!</v>
      </c>
      <c r="F19" s="172" t="e">
        <f>VLOOKUP($B19,Validation!$A$89:$N$101,'Record Form'!$C$8-3,FALSE)</f>
        <v>#VALUE!</v>
      </c>
      <c r="G19" s="172" t="e">
        <f>VLOOKUP($B19,Validation!$A$103:$N$115,'Record Form'!$C$8-3,FALSE)</f>
        <v>#VALUE!</v>
      </c>
      <c r="H19" s="87"/>
      <c r="I19" s="302"/>
      <c r="J19" s="302"/>
    </row>
    <row r="20" spans="1:10" ht="22.5" customHeight="1" x14ac:dyDescent="0.3">
      <c r="A20" s="43" t="s">
        <v>229</v>
      </c>
      <c r="B20" s="65" t="s">
        <v>207</v>
      </c>
      <c r="C20" s="87" t="e">
        <f>'Scoring Sheet'!F6</f>
        <v>#VALUE!</v>
      </c>
      <c r="D20" s="172" t="e">
        <f>VLOOKUP($B20,Validation!$A$61:$N$73,'Record Form'!$C$8-3,FALSE)</f>
        <v>#VALUE!</v>
      </c>
      <c r="E20" s="172" t="e">
        <f>VLOOKUP($B20,Validation!$A$75:$N$87,'Record Form'!$C$8-3,FALSE)</f>
        <v>#VALUE!</v>
      </c>
      <c r="F20" s="172" t="e">
        <f>VLOOKUP($B20,Validation!$A$89:$N$101,'Record Form'!$C$8-3,FALSE)</f>
        <v>#VALUE!</v>
      </c>
      <c r="G20" s="172" t="e">
        <f>VLOOKUP($B20,Validation!$A$103:$N$115,'Record Form'!$C$8-3,FALSE)</f>
        <v>#VALUE!</v>
      </c>
      <c r="H20" s="87" t="e">
        <f t="shared" ref="H20:H31" si="1">IF(E20=0,"n/a",ROUND((C20-D20)/E20,2))</f>
        <v>#VALUE!</v>
      </c>
      <c r="I20" s="302"/>
      <c r="J20" s="302"/>
    </row>
    <row r="21" spans="1:10" ht="22.5" customHeight="1" x14ac:dyDescent="0.3">
      <c r="A21" s="171" t="s">
        <v>319</v>
      </c>
      <c r="B21" s="65" t="s">
        <v>219</v>
      </c>
      <c r="C21" s="87" t="e">
        <f>'Scoring Sheet'!F7</f>
        <v>#VALUE!</v>
      </c>
      <c r="D21" s="172" t="e">
        <f>VLOOKUP($B21,Validation!$A$61:$N$73,'Record Form'!$C$8-3,FALSE)</f>
        <v>#VALUE!</v>
      </c>
      <c r="E21" s="172" t="e">
        <f>VLOOKUP($B21,Validation!$A$75:$N$87,'Record Form'!$C$8-3,FALSE)</f>
        <v>#VALUE!</v>
      </c>
      <c r="F21" s="172" t="e">
        <f>VLOOKUP($B21,Validation!$A$89:$N$101,'Record Form'!$C$8-3,FALSE)</f>
        <v>#VALUE!</v>
      </c>
      <c r="G21" s="172" t="e">
        <f>VLOOKUP($B21,Validation!$A$103:$N$115,'Record Form'!$C$8-3,FALSE)</f>
        <v>#VALUE!</v>
      </c>
      <c r="H21" s="87" t="e">
        <f t="shared" si="1"/>
        <v>#VALUE!</v>
      </c>
      <c r="I21" s="302"/>
      <c r="J21" s="302"/>
    </row>
    <row r="22" spans="1:10" ht="22.5" customHeight="1" x14ac:dyDescent="0.3">
      <c r="A22" s="171" t="s">
        <v>320</v>
      </c>
      <c r="B22" s="65" t="s">
        <v>208</v>
      </c>
      <c r="C22" s="87" t="e">
        <f>'Scoring Sheet'!F8</f>
        <v>#VALUE!</v>
      </c>
      <c r="D22" s="172" t="e">
        <f>VLOOKUP($B22,Validation!$A$61:$N$73,'Record Form'!$C$8-3,FALSE)</f>
        <v>#VALUE!</v>
      </c>
      <c r="E22" s="172" t="e">
        <f>VLOOKUP($B22,Validation!$A$75:$N$87,'Record Form'!$C$8-3,FALSE)</f>
        <v>#VALUE!</v>
      </c>
      <c r="F22" s="172" t="e">
        <f>VLOOKUP($B22,Validation!$A$89:$N$101,'Record Form'!$C$8-3,FALSE)</f>
        <v>#VALUE!</v>
      </c>
      <c r="G22" s="172" t="e">
        <f>VLOOKUP($B22,Validation!$A$103:$N$115,'Record Form'!$C$8-3,FALSE)</f>
        <v>#VALUE!</v>
      </c>
      <c r="H22" s="87" t="e">
        <f t="shared" si="1"/>
        <v>#VALUE!</v>
      </c>
      <c r="I22" s="302"/>
      <c r="J22" s="302"/>
    </row>
    <row r="23" spans="1:10" ht="22.5" customHeight="1" x14ac:dyDescent="0.3">
      <c r="A23" s="171" t="s">
        <v>321</v>
      </c>
      <c r="B23" s="65" t="s">
        <v>209</v>
      </c>
      <c r="C23" s="87" t="e">
        <f>'Scoring Sheet'!F9</f>
        <v>#VALUE!</v>
      </c>
      <c r="D23" s="172" t="e">
        <f>VLOOKUP($B23,Validation!$A$61:$N$73,'Record Form'!$C$8-3,FALSE)</f>
        <v>#VALUE!</v>
      </c>
      <c r="E23" s="172" t="e">
        <f>VLOOKUP($B23,Validation!$A$75:$N$87,'Record Form'!$C$8-3,FALSE)</f>
        <v>#VALUE!</v>
      </c>
      <c r="F23" s="172" t="e">
        <f>VLOOKUP($B23,Validation!$A$89:$N$101,'Record Form'!$C$8-3,FALSE)</f>
        <v>#VALUE!</v>
      </c>
      <c r="G23" s="172" t="e">
        <f>VLOOKUP($B23,Validation!$A$103:$N$115,'Record Form'!$C$8-3,FALSE)</f>
        <v>#VALUE!</v>
      </c>
      <c r="H23" s="87" t="e">
        <f t="shared" si="1"/>
        <v>#VALUE!</v>
      </c>
      <c r="I23" s="302"/>
      <c r="J23" s="302"/>
    </row>
    <row r="24" spans="1:10" ht="22.5" customHeight="1" x14ac:dyDescent="0.3">
      <c r="A24" s="171" t="s">
        <v>322</v>
      </c>
      <c r="B24" s="65" t="s">
        <v>210</v>
      </c>
      <c r="C24" s="87" t="e">
        <f>'Scoring Sheet'!F10</f>
        <v>#VALUE!</v>
      </c>
      <c r="D24" s="172" t="e">
        <f>VLOOKUP($B24,Validation!$A$61:$N$73,'Record Form'!$C$8-3,FALSE)</f>
        <v>#VALUE!</v>
      </c>
      <c r="E24" s="172" t="e">
        <f>VLOOKUP($B24,Validation!$A$75:$N$87,'Record Form'!$C$8-3,FALSE)</f>
        <v>#VALUE!</v>
      </c>
      <c r="F24" s="172" t="e">
        <f>VLOOKUP($B24,Validation!$A$89:$N$101,'Record Form'!$C$8-3,FALSE)</f>
        <v>#VALUE!</v>
      </c>
      <c r="G24" s="172" t="e">
        <f>VLOOKUP($B24,Validation!$A$103:$N$115,'Record Form'!$C$8-3,FALSE)</f>
        <v>#VALUE!</v>
      </c>
      <c r="H24" s="87" t="e">
        <f t="shared" si="1"/>
        <v>#VALUE!</v>
      </c>
      <c r="I24" s="302"/>
      <c r="J24" s="302"/>
    </row>
    <row r="25" spans="1:10" ht="22.5" customHeight="1" x14ac:dyDescent="0.3">
      <c r="A25" s="171" t="s">
        <v>323</v>
      </c>
      <c r="B25" s="65" t="s">
        <v>211</v>
      </c>
      <c r="C25" s="87" t="e">
        <f>'Scoring Sheet'!F11</f>
        <v>#VALUE!</v>
      </c>
      <c r="D25" s="172" t="e">
        <f>VLOOKUP($B25,Validation!$A$61:$N$73,'Record Form'!$C$8-3,FALSE)</f>
        <v>#VALUE!</v>
      </c>
      <c r="E25" s="172" t="e">
        <f>VLOOKUP($B25,Validation!$A$75:$N$87,'Record Form'!$C$8-3,FALSE)</f>
        <v>#VALUE!</v>
      </c>
      <c r="F25" s="172" t="e">
        <f>VLOOKUP($B25,Validation!$A$89:$N$101,'Record Form'!$C$8-3,FALSE)</f>
        <v>#VALUE!</v>
      </c>
      <c r="G25" s="172" t="e">
        <f>VLOOKUP($B25,Validation!$A$103:$N$115,'Record Form'!$C$8-3,FALSE)</f>
        <v>#VALUE!</v>
      </c>
      <c r="H25" s="87" t="e">
        <f t="shared" si="1"/>
        <v>#VALUE!</v>
      </c>
      <c r="I25" s="302"/>
      <c r="J25" s="302"/>
    </row>
    <row r="26" spans="1:10" ht="22.5" customHeight="1" x14ac:dyDescent="0.3">
      <c r="A26" s="171" t="s">
        <v>324</v>
      </c>
      <c r="B26" s="65" t="s">
        <v>212</v>
      </c>
      <c r="C26" s="87" t="e">
        <f>'Scoring Sheet'!F12</f>
        <v>#VALUE!</v>
      </c>
      <c r="D26" s="172" t="e">
        <f>VLOOKUP($B26,Validation!$A$61:$N$73,'Record Form'!$C$8-3,FALSE)</f>
        <v>#VALUE!</v>
      </c>
      <c r="E26" s="172" t="e">
        <f>VLOOKUP($B26,Validation!$A$75:$N$87,'Record Form'!$C$8-3,FALSE)</f>
        <v>#VALUE!</v>
      </c>
      <c r="F26" s="172" t="e">
        <f>VLOOKUP($B26,Validation!$A$89:$N$101,'Record Form'!$C$8-3,FALSE)</f>
        <v>#VALUE!</v>
      </c>
      <c r="G26" s="172" t="e">
        <f>VLOOKUP($B26,Validation!$A$103:$N$115,'Record Form'!$C$8-3,FALSE)</f>
        <v>#VALUE!</v>
      </c>
      <c r="H26" s="87" t="e">
        <f t="shared" si="1"/>
        <v>#VALUE!</v>
      </c>
      <c r="I26" s="302"/>
      <c r="J26" s="302"/>
    </row>
    <row r="27" spans="1:10" ht="22.5" customHeight="1" x14ac:dyDescent="0.3">
      <c r="A27" s="171" t="s">
        <v>325</v>
      </c>
      <c r="B27" s="65" t="s">
        <v>213</v>
      </c>
      <c r="C27" s="87" t="e">
        <f>'Scoring Sheet'!F13</f>
        <v>#VALUE!</v>
      </c>
      <c r="D27" s="172" t="e">
        <f>VLOOKUP($B27,Validation!$A$61:$N$73,'Record Form'!$C$8-3,FALSE)</f>
        <v>#VALUE!</v>
      </c>
      <c r="E27" s="172" t="e">
        <f>VLOOKUP($B27,Validation!$A$75:$N$87,'Record Form'!$C$8-3,FALSE)</f>
        <v>#VALUE!</v>
      </c>
      <c r="F27" s="172" t="e">
        <f>VLOOKUP($B27,Validation!$A$89:$N$101,'Record Form'!$C$8-3,FALSE)</f>
        <v>#VALUE!</v>
      </c>
      <c r="G27" s="172" t="e">
        <f>VLOOKUP($B27,Validation!$A$103:$N$115,'Record Form'!$C$8-3,FALSE)</f>
        <v>#VALUE!</v>
      </c>
      <c r="H27" s="87" t="e">
        <f t="shared" si="1"/>
        <v>#VALUE!</v>
      </c>
      <c r="I27" s="302"/>
      <c r="J27" s="302"/>
    </row>
    <row r="28" spans="1:10" ht="22.5" customHeight="1" x14ac:dyDescent="0.3">
      <c r="A28" s="171" t="s">
        <v>326</v>
      </c>
      <c r="B28" s="65" t="s">
        <v>214</v>
      </c>
      <c r="C28" s="87" t="e">
        <f>'Scoring Sheet'!F14</f>
        <v>#VALUE!</v>
      </c>
      <c r="D28" s="172" t="e">
        <f>VLOOKUP($B28,Validation!$A$61:$N$73,'Record Form'!$C$8-3,FALSE)</f>
        <v>#VALUE!</v>
      </c>
      <c r="E28" s="172" t="e">
        <f>VLOOKUP($B28,Validation!$A$75:$N$87,'Record Form'!$C$8-3,FALSE)</f>
        <v>#VALUE!</v>
      </c>
      <c r="F28" s="172" t="e">
        <f>VLOOKUP($B28,Validation!$A$89:$N$101,'Record Form'!$C$8-3,FALSE)</f>
        <v>#VALUE!</v>
      </c>
      <c r="G28" s="172" t="e">
        <f>VLOOKUP($B28,Validation!$A$103:$N$115,'Record Form'!$C$8-3,FALSE)</f>
        <v>#VALUE!</v>
      </c>
      <c r="H28" s="87" t="e">
        <f t="shared" si="1"/>
        <v>#VALUE!</v>
      </c>
      <c r="I28" s="302"/>
      <c r="J28" s="302"/>
    </row>
    <row r="29" spans="1:10" ht="22.5" customHeight="1" x14ac:dyDescent="0.3">
      <c r="A29" s="171" t="s">
        <v>327</v>
      </c>
      <c r="B29" s="65" t="s">
        <v>215</v>
      </c>
      <c r="C29" s="87" t="s">
        <v>216</v>
      </c>
      <c r="D29" s="173" t="e">
        <f>VLOOKUP($B29,Validation!$A$61:$N$73,'Record Form'!$C$8-3,FALSE)</f>
        <v>#VALUE!</v>
      </c>
      <c r="E29" s="173" t="e">
        <f>VLOOKUP($B29,Validation!$A$75:$N$87,'Record Form'!$C$8-3,FALSE)</f>
        <v>#VALUE!</v>
      </c>
      <c r="F29" s="173" t="e">
        <f>VLOOKUP($B29,Validation!$A$89:$N$101,'Record Form'!$C$8-3,FALSE)</f>
        <v>#VALUE!</v>
      </c>
      <c r="G29" s="173" t="e">
        <f>VLOOKUP($B29,Validation!$A$103:$N$115,'Record Form'!$C$8-3,FALSE)</f>
        <v>#VALUE!</v>
      </c>
      <c r="H29" s="87" t="s">
        <v>216</v>
      </c>
      <c r="I29" s="302"/>
      <c r="J29" s="302"/>
    </row>
    <row r="30" spans="1:10" ht="22.5" customHeight="1" x14ac:dyDescent="0.3">
      <c r="A30" s="171" t="s">
        <v>328</v>
      </c>
      <c r="B30" s="95" t="s">
        <v>256</v>
      </c>
      <c r="C30" s="87" t="e">
        <f>'Scoring Sheet'!F16</f>
        <v>#VALUE!</v>
      </c>
      <c r="D30" s="173" t="e">
        <f>VLOOKUP($B30,Validation!$A$61:$N$73,'Record Form'!$C$8-3,FALSE)</f>
        <v>#VALUE!</v>
      </c>
      <c r="E30" s="173" t="e">
        <f>VLOOKUP($B30,Validation!$A$75:$N$87,'Record Form'!$C$8-3,FALSE)</f>
        <v>#VALUE!</v>
      </c>
      <c r="F30" s="173" t="e">
        <f>VLOOKUP($B30,Validation!$A$89:$N$101,'Record Form'!$C$8-3,FALSE)</f>
        <v>#VALUE!</v>
      </c>
      <c r="G30" s="173" t="e">
        <f>VLOOKUP($B30,Validation!$A$103:$N$115,'Record Form'!$C$8-3,FALSE)</f>
        <v>#VALUE!</v>
      </c>
      <c r="H30" s="87" t="e">
        <f t="shared" si="1"/>
        <v>#VALUE!</v>
      </c>
      <c r="I30" s="302"/>
      <c r="J30" s="302"/>
    </row>
    <row r="31" spans="1:10" ht="22.5" customHeight="1" x14ac:dyDescent="0.3">
      <c r="A31" s="171" t="s">
        <v>329</v>
      </c>
      <c r="B31" s="65" t="s">
        <v>217</v>
      </c>
      <c r="C31" s="87" t="e">
        <f>'Scoring Sheet'!F17</f>
        <v>#VALUE!</v>
      </c>
      <c r="D31" s="173" t="e">
        <f>VLOOKUP($B31,Validation!$A$61:$N$73,'Record Form'!$C$8-3,FALSE)</f>
        <v>#VALUE!</v>
      </c>
      <c r="E31" s="173" t="e">
        <f>VLOOKUP($B31,Validation!$A$75:$N$87,'Record Form'!$C$8-3,FALSE)</f>
        <v>#VALUE!</v>
      </c>
      <c r="F31" s="173" t="e">
        <f>VLOOKUP($B31,Validation!$A$89:$N$101,'Record Form'!$C$8-3,FALSE)</f>
        <v>#VALUE!</v>
      </c>
      <c r="G31" s="173" t="e">
        <f>VLOOKUP($B31,Validation!$A$103:$N$115,'Record Form'!$C$8-3,FALSE)</f>
        <v>#VALUE!</v>
      </c>
      <c r="H31" s="87" t="e">
        <f t="shared" si="1"/>
        <v>#VALUE!</v>
      </c>
      <c r="I31" s="302"/>
      <c r="J31" s="302"/>
    </row>
    <row r="32" spans="1:10" x14ac:dyDescent="0.3">
      <c r="A32" s="34"/>
    </row>
    <row r="33" spans="1:10" ht="17.100000000000001" customHeight="1" x14ac:dyDescent="0.3">
      <c r="A33" s="303" t="s">
        <v>201</v>
      </c>
      <c r="B33" s="303"/>
      <c r="C33" s="303"/>
      <c r="D33" s="303"/>
      <c r="E33" s="303"/>
      <c r="F33" s="303"/>
      <c r="G33" s="303"/>
      <c r="H33" s="303"/>
      <c r="I33" s="303"/>
      <c r="J33" s="303"/>
    </row>
    <row r="34" spans="1:10" ht="69" x14ac:dyDescent="0.3">
      <c r="A34" s="23"/>
      <c r="B34" s="100" t="s">
        <v>157</v>
      </c>
      <c r="C34" s="100" t="s">
        <v>205</v>
      </c>
      <c r="D34" s="100" t="s">
        <v>203</v>
      </c>
      <c r="E34" s="76" t="s">
        <v>238</v>
      </c>
      <c r="F34" s="100" t="s">
        <v>188</v>
      </c>
      <c r="G34" s="100" t="s">
        <v>204</v>
      </c>
      <c r="H34" s="199" t="s">
        <v>351</v>
      </c>
      <c r="I34" s="301" t="s">
        <v>218</v>
      </c>
      <c r="J34" s="301"/>
    </row>
    <row r="35" spans="1:10" ht="22.5" customHeight="1" x14ac:dyDescent="0.3">
      <c r="A35" s="171" t="s">
        <v>228</v>
      </c>
      <c r="B35" s="99" t="s">
        <v>206</v>
      </c>
      <c r="C35" s="93" t="e">
        <f>'Scoring Sheet'!F21</f>
        <v>#VALUE!</v>
      </c>
      <c r="D35" s="172">
        <v>0</v>
      </c>
      <c r="E35" s="172">
        <v>0</v>
      </c>
      <c r="F35" s="172" t="e">
        <f>VLOOKUP($B35,Validation!$A$146:$N$158,'Record Form'!$C$8-3,FALSE)</f>
        <v>#VALUE!</v>
      </c>
      <c r="G35" s="172" t="e">
        <f>VLOOKUP($B35,Validation!$A$160:$N$172,'Record Form'!$C$8-3,FALSE)</f>
        <v>#VALUE!</v>
      </c>
      <c r="H35" s="203" t="str">
        <f>IF(E35=0,"n/a",ROUND((C35-D35)/E35,2))</f>
        <v>n/a</v>
      </c>
      <c r="I35" s="300"/>
      <c r="J35" s="300"/>
    </row>
    <row r="36" spans="1:10" ht="22.5" customHeight="1" x14ac:dyDescent="0.45">
      <c r="A36" s="171" t="s">
        <v>229</v>
      </c>
      <c r="B36" s="99" t="s">
        <v>207</v>
      </c>
      <c r="C36" s="93" t="e">
        <f>'Scoring Sheet'!F22</f>
        <v>#VALUE!</v>
      </c>
      <c r="D36" s="172" t="e">
        <f>VLOOKUP($B36,Validation!$A$118:$N$130,'Record Form'!$C$8-3,FALSE)</f>
        <v>#VALUE!</v>
      </c>
      <c r="E36" s="172" t="e">
        <f>VLOOKUP($B36,Validation!$A$132:$N$144,'Record Form'!$C$8-3,FALSE)</f>
        <v>#VALUE!</v>
      </c>
      <c r="F36" s="172" t="e">
        <f>VLOOKUP($B36,Validation!$A$146:$N$158,'Record Form'!$C$8-3,FALSE)</f>
        <v>#VALUE!</v>
      </c>
      <c r="G36" s="172" t="e">
        <f>VLOOKUP($B36,Validation!$A$160:$N$172,'Record Form'!$C$8-3,FALSE)</f>
        <v>#VALUE!</v>
      </c>
      <c r="H36" s="193" t="e">
        <f>IF(E36=0,"N/A",(ROUND((C36-D36)/E36,2)))</f>
        <v>#VALUE!</v>
      </c>
      <c r="I36" s="300"/>
      <c r="J36" s="300"/>
    </row>
    <row r="37" spans="1:10" ht="22.5" customHeight="1" x14ac:dyDescent="0.45">
      <c r="A37" s="171" t="s">
        <v>319</v>
      </c>
      <c r="B37" s="99" t="s">
        <v>219</v>
      </c>
      <c r="C37" s="93" t="e">
        <f>'Scoring Sheet'!F23</f>
        <v>#VALUE!</v>
      </c>
      <c r="D37" s="172" t="e">
        <f>VLOOKUP($B37,Validation!$A$118:$N$130,'Record Form'!$C$8-3,FALSE)</f>
        <v>#VALUE!</v>
      </c>
      <c r="E37" s="172" t="e">
        <f>VLOOKUP($B37,Validation!$A$132:$N$144,'Record Form'!$C$8-3,FALSE)</f>
        <v>#VALUE!</v>
      </c>
      <c r="F37" s="172" t="e">
        <f>VLOOKUP($B37,Validation!$A$146:$N$158,'Record Form'!$C$8-3,FALSE)</f>
        <v>#VALUE!</v>
      </c>
      <c r="G37" s="172" t="e">
        <f>VLOOKUP($B37,Validation!$A$160:$N$172,'Record Form'!$C$8-3,FALSE)</f>
        <v>#VALUE!</v>
      </c>
      <c r="H37" s="193" t="e">
        <f t="shared" ref="H37:H47" si="2">IF(E37=0,"N/A",(ROUND((C37-D37)/E37,2)))</f>
        <v>#VALUE!</v>
      </c>
      <c r="I37" s="300"/>
      <c r="J37" s="300"/>
    </row>
    <row r="38" spans="1:10" ht="22.5" customHeight="1" x14ac:dyDescent="0.45">
      <c r="A38" s="171" t="s">
        <v>320</v>
      </c>
      <c r="B38" s="99" t="s">
        <v>208</v>
      </c>
      <c r="C38" s="93" t="e">
        <f>'Scoring Sheet'!F24</f>
        <v>#VALUE!</v>
      </c>
      <c r="D38" s="172" t="e">
        <f>VLOOKUP($B38,Validation!$A$118:$N$130,'Record Form'!$C$8-3,FALSE)</f>
        <v>#VALUE!</v>
      </c>
      <c r="E38" s="172" t="e">
        <f>VLOOKUP($B38,Validation!$A$132:$N$144,'Record Form'!$C$8-3,FALSE)</f>
        <v>#VALUE!</v>
      </c>
      <c r="F38" s="172" t="e">
        <f>VLOOKUP($B38,Validation!$A$146:$N$158,'Record Form'!$C$8-3,FALSE)</f>
        <v>#VALUE!</v>
      </c>
      <c r="G38" s="172" t="e">
        <f>VLOOKUP($B38,Validation!$A$160:$N$172,'Record Form'!$C$8-3,FALSE)</f>
        <v>#VALUE!</v>
      </c>
      <c r="H38" s="193" t="e">
        <f t="shared" si="2"/>
        <v>#VALUE!</v>
      </c>
      <c r="I38" s="300"/>
      <c r="J38" s="300"/>
    </row>
    <row r="39" spans="1:10" ht="22.5" customHeight="1" x14ac:dyDescent="0.45">
      <c r="A39" s="171" t="s">
        <v>321</v>
      </c>
      <c r="B39" s="99" t="s">
        <v>209</v>
      </c>
      <c r="C39" s="93" t="e">
        <f>'Scoring Sheet'!F25</f>
        <v>#VALUE!</v>
      </c>
      <c r="D39" s="172" t="e">
        <f>VLOOKUP($B39,Validation!$A$118:$N$130,'Record Form'!$C$8-3,FALSE)</f>
        <v>#VALUE!</v>
      </c>
      <c r="E39" s="172" t="e">
        <f>VLOOKUP($B39,Validation!$A$132:$N$144,'Record Form'!$C$8-3,FALSE)</f>
        <v>#VALUE!</v>
      </c>
      <c r="F39" s="172" t="e">
        <f>VLOOKUP($B39,Validation!$A$146:$N$158,'Record Form'!$C$8-3,FALSE)</f>
        <v>#VALUE!</v>
      </c>
      <c r="G39" s="172" t="e">
        <f>VLOOKUP($B39,Validation!$A$160:$N$172,'Record Form'!$C$8-3,FALSE)</f>
        <v>#VALUE!</v>
      </c>
      <c r="H39" s="193" t="e">
        <f t="shared" si="2"/>
        <v>#VALUE!</v>
      </c>
      <c r="I39" s="300"/>
      <c r="J39" s="300"/>
    </row>
    <row r="40" spans="1:10" ht="22.5" customHeight="1" x14ac:dyDescent="0.45">
      <c r="A40" s="171" t="s">
        <v>322</v>
      </c>
      <c r="B40" s="99" t="s">
        <v>210</v>
      </c>
      <c r="C40" s="93" t="e">
        <f>'Scoring Sheet'!F26</f>
        <v>#VALUE!</v>
      </c>
      <c r="D40" s="172" t="e">
        <f>VLOOKUP($B40,Validation!$A$118:$N$130,'Record Form'!$C$8-3,FALSE)</f>
        <v>#VALUE!</v>
      </c>
      <c r="E40" s="172" t="e">
        <f>VLOOKUP($B40,Validation!$A$132:$N$144,'Record Form'!$C$8-3,FALSE)</f>
        <v>#VALUE!</v>
      </c>
      <c r="F40" s="172" t="e">
        <f>VLOOKUP($B40,Validation!$A$146:$N$158,'Record Form'!$C$8-3,FALSE)</f>
        <v>#VALUE!</v>
      </c>
      <c r="G40" s="172" t="e">
        <f>VLOOKUP($B40,Validation!$A$160:$N$172,'Record Form'!$C$8-3,FALSE)</f>
        <v>#VALUE!</v>
      </c>
      <c r="H40" s="193" t="e">
        <f t="shared" si="2"/>
        <v>#VALUE!</v>
      </c>
      <c r="I40" s="300"/>
      <c r="J40" s="300"/>
    </row>
    <row r="41" spans="1:10" ht="22.5" customHeight="1" x14ac:dyDescent="0.45">
      <c r="A41" s="171" t="s">
        <v>323</v>
      </c>
      <c r="B41" s="99" t="s">
        <v>211</v>
      </c>
      <c r="C41" s="93" t="e">
        <f>'Scoring Sheet'!F27</f>
        <v>#VALUE!</v>
      </c>
      <c r="D41" s="172" t="e">
        <f>VLOOKUP($B41,Validation!$A$118:$N$130,'Record Form'!$C$8-3,FALSE)</f>
        <v>#VALUE!</v>
      </c>
      <c r="E41" s="172" t="e">
        <f>VLOOKUP($B41,Validation!$A$132:$N$144,'Record Form'!$C$8-3,FALSE)</f>
        <v>#VALUE!</v>
      </c>
      <c r="F41" s="172" t="e">
        <f>VLOOKUP($B41,Validation!$A$146:$N$158,'Record Form'!$C$8-3,FALSE)</f>
        <v>#VALUE!</v>
      </c>
      <c r="G41" s="172" t="e">
        <f>VLOOKUP($B41,Validation!$A$160:$N$172,'Record Form'!$C$8-3,FALSE)</f>
        <v>#VALUE!</v>
      </c>
      <c r="H41" s="193" t="e">
        <f t="shared" si="2"/>
        <v>#VALUE!</v>
      </c>
      <c r="I41" s="300"/>
      <c r="J41" s="300"/>
    </row>
    <row r="42" spans="1:10" ht="22.5" customHeight="1" x14ac:dyDescent="0.45">
      <c r="A42" s="171" t="s">
        <v>324</v>
      </c>
      <c r="B42" s="99" t="s">
        <v>212</v>
      </c>
      <c r="C42" s="93" t="e">
        <f>'Scoring Sheet'!F28</f>
        <v>#VALUE!</v>
      </c>
      <c r="D42" s="172" t="e">
        <f>VLOOKUP($B42,Validation!$A$118:$N$130,'Record Form'!$C$8-3,FALSE)</f>
        <v>#VALUE!</v>
      </c>
      <c r="E42" s="172" t="e">
        <f>VLOOKUP($B42,Validation!$A$132:$N$144,'Record Form'!$C$8-3,FALSE)</f>
        <v>#VALUE!</v>
      </c>
      <c r="F42" s="172" t="e">
        <f>VLOOKUP($B42,Validation!$A$146:$N$158,'Record Form'!$C$8-3,FALSE)</f>
        <v>#VALUE!</v>
      </c>
      <c r="G42" s="172" t="e">
        <f>VLOOKUP($B42,Validation!$A$160:$N$172,'Record Form'!$C$8-3,FALSE)</f>
        <v>#VALUE!</v>
      </c>
      <c r="H42" s="193" t="e">
        <f t="shared" si="2"/>
        <v>#VALUE!</v>
      </c>
      <c r="I42" s="300"/>
      <c r="J42" s="300"/>
    </row>
    <row r="43" spans="1:10" ht="22.5" customHeight="1" x14ac:dyDescent="0.45">
      <c r="A43" s="171" t="s">
        <v>325</v>
      </c>
      <c r="B43" s="99" t="s">
        <v>213</v>
      </c>
      <c r="C43" s="93" t="e">
        <f>'Scoring Sheet'!F29</f>
        <v>#VALUE!</v>
      </c>
      <c r="D43" s="172" t="e">
        <f>VLOOKUP($B43,Validation!$A$118:$N$130,'Record Form'!$C$8-3,FALSE)</f>
        <v>#VALUE!</v>
      </c>
      <c r="E43" s="172" t="e">
        <f>VLOOKUP($B43,Validation!$A$132:$N$144,'Record Form'!$C$8-3,FALSE)</f>
        <v>#VALUE!</v>
      </c>
      <c r="F43" s="172" t="e">
        <f>VLOOKUP($B43,Validation!$A$146:$N$158,'Record Form'!$C$8-3,FALSE)</f>
        <v>#VALUE!</v>
      </c>
      <c r="G43" s="172" t="e">
        <f>VLOOKUP($B43,Validation!$A$160:$N$172,'Record Form'!$C$8-3,FALSE)</f>
        <v>#VALUE!</v>
      </c>
      <c r="H43" s="193" t="e">
        <f t="shared" si="2"/>
        <v>#VALUE!</v>
      </c>
      <c r="I43" s="300"/>
      <c r="J43" s="300"/>
    </row>
    <row r="44" spans="1:10" ht="22.5" customHeight="1" x14ac:dyDescent="0.45">
      <c r="A44" s="171" t="s">
        <v>326</v>
      </c>
      <c r="B44" s="99" t="s">
        <v>214</v>
      </c>
      <c r="C44" s="93" t="e">
        <f>'Scoring Sheet'!F30</f>
        <v>#VALUE!</v>
      </c>
      <c r="D44" s="172" t="e">
        <f>VLOOKUP($B44,Validation!$A$118:$N$130,'Record Form'!$C$8-3,FALSE)</f>
        <v>#VALUE!</v>
      </c>
      <c r="E44" s="172" t="e">
        <f>VLOOKUP($B44,Validation!$A$132:$N$144,'Record Form'!$C$8-3,FALSE)</f>
        <v>#VALUE!</v>
      </c>
      <c r="F44" s="172" t="e">
        <f>VLOOKUP($B44,Validation!$A$146:$N$158,'Record Form'!$C$8-3,FALSE)</f>
        <v>#VALUE!</v>
      </c>
      <c r="G44" s="172" t="e">
        <f>VLOOKUP($B44,Validation!$A$160:$N$172,'Record Form'!$C$8-3,FALSE)</f>
        <v>#VALUE!</v>
      </c>
      <c r="H44" s="193" t="e">
        <f t="shared" si="2"/>
        <v>#VALUE!</v>
      </c>
      <c r="I44" s="300"/>
      <c r="J44" s="300"/>
    </row>
    <row r="45" spans="1:10" ht="22.5" customHeight="1" x14ac:dyDescent="0.45">
      <c r="A45" s="171" t="s">
        <v>327</v>
      </c>
      <c r="B45" s="99" t="s">
        <v>215</v>
      </c>
      <c r="C45" s="93" t="e">
        <f>'Scoring Sheet'!F31</f>
        <v>#VALUE!</v>
      </c>
      <c r="D45" s="172" t="e">
        <f>VLOOKUP($B45,Validation!$A$118:$N$130,'Record Form'!$C$8-3,FALSE)</f>
        <v>#VALUE!</v>
      </c>
      <c r="E45" s="172" t="e">
        <f>VLOOKUP($B45,Validation!$A$132:$N$144,'Record Form'!$C$8-3,FALSE)</f>
        <v>#VALUE!</v>
      </c>
      <c r="F45" s="172" t="e">
        <f>VLOOKUP($B45,Validation!$A$146:$N$158,'Record Form'!$C$8-3,FALSE)</f>
        <v>#VALUE!</v>
      </c>
      <c r="G45" s="172" t="e">
        <f>VLOOKUP($B45,Validation!$A$160:$N$172,'Record Form'!$C$8-3,FALSE)</f>
        <v>#VALUE!</v>
      </c>
      <c r="H45" s="193" t="e">
        <f t="shared" si="2"/>
        <v>#VALUE!</v>
      </c>
      <c r="I45" s="300"/>
      <c r="J45" s="300"/>
    </row>
    <row r="46" spans="1:10" ht="22.5" customHeight="1" x14ac:dyDescent="0.45">
      <c r="A46" s="171" t="s">
        <v>328</v>
      </c>
      <c r="B46" s="99" t="s">
        <v>230</v>
      </c>
      <c r="C46" s="93" t="e">
        <f>'Scoring Sheet'!F32</f>
        <v>#VALUE!</v>
      </c>
      <c r="D46" s="172" t="e">
        <f>VLOOKUP($B46,Validation!$A$118:$N$130,'Record Form'!$C$8-3,FALSE)</f>
        <v>#VALUE!</v>
      </c>
      <c r="E46" s="172" t="e">
        <f>VLOOKUP($B46,Validation!$A$132:$N$144,'Record Form'!$C$8-3,FALSE)</f>
        <v>#VALUE!</v>
      </c>
      <c r="F46" s="172" t="e">
        <f>VLOOKUP($B46,Validation!$A$146:$N$158,'Record Form'!$C$8-3,FALSE)</f>
        <v>#VALUE!</v>
      </c>
      <c r="G46" s="172" t="e">
        <f>VLOOKUP($B46,Validation!$A$160:$N$172,'Record Form'!$C$8-3,FALSE)</f>
        <v>#VALUE!</v>
      </c>
      <c r="H46" s="193" t="e">
        <f t="shared" si="2"/>
        <v>#VALUE!</v>
      </c>
      <c r="I46" s="300"/>
      <c r="J46" s="300"/>
    </row>
    <row r="47" spans="1:10" ht="22.5" customHeight="1" x14ac:dyDescent="0.45">
      <c r="A47" s="171" t="s">
        <v>329</v>
      </c>
      <c r="B47" s="99" t="s">
        <v>217</v>
      </c>
      <c r="C47" s="93" t="e">
        <f>'Scoring Sheet'!F33</f>
        <v>#VALUE!</v>
      </c>
      <c r="D47" s="172" t="e">
        <f>VLOOKUP($B47,Validation!$A$118:$N$130,'Record Form'!$C$8-3,FALSE)</f>
        <v>#VALUE!</v>
      </c>
      <c r="E47" s="172" t="e">
        <f>VLOOKUP($B47,Validation!$A$132:$N$144,'Record Form'!$C$8-3,FALSE)</f>
        <v>#VALUE!</v>
      </c>
      <c r="F47" s="172" t="e">
        <f>VLOOKUP($B47,Validation!$A$146:$N$158,'Record Form'!$C$8-3,FALSE)</f>
        <v>#VALUE!</v>
      </c>
      <c r="G47" s="172" t="e">
        <f>VLOOKUP($B47,Validation!$A$160:$N$172,'Record Form'!$C$8-3,FALSE)</f>
        <v>#VALUE!</v>
      </c>
      <c r="H47" s="193" t="e">
        <f t="shared" si="2"/>
        <v>#VALUE!</v>
      </c>
      <c r="I47" s="300"/>
      <c r="J47" s="300"/>
    </row>
    <row r="49" ht="26.1" customHeight="1" x14ac:dyDescent="0.3"/>
  </sheetData>
  <sheetProtection password="C95F" sheet="1" objects="1" scenarios="1"/>
  <mergeCells count="42">
    <mergeCell ref="I22:J22"/>
    <mergeCell ref="A17:J17"/>
    <mergeCell ref="I18:J18"/>
    <mergeCell ref="I19:J19"/>
    <mergeCell ref="I20:J20"/>
    <mergeCell ref="I21:J21"/>
    <mergeCell ref="A13:B13"/>
    <mergeCell ref="A14:B14"/>
    <mergeCell ref="G2:I2"/>
    <mergeCell ref="A8:B8"/>
    <mergeCell ref="A9:B9"/>
    <mergeCell ref="A10:B10"/>
    <mergeCell ref="A11:B11"/>
    <mergeCell ref="A12:B12"/>
    <mergeCell ref="B5:F5"/>
    <mergeCell ref="B4:F4"/>
    <mergeCell ref="B3:F3"/>
    <mergeCell ref="I29:J29"/>
    <mergeCell ref="I30:J30"/>
    <mergeCell ref="I31:J31"/>
    <mergeCell ref="A33:J33"/>
    <mergeCell ref="I23:J23"/>
    <mergeCell ref="I24:J24"/>
    <mergeCell ref="I25:J25"/>
    <mergeCell ref="I26:J26"/>
    <mergeCell ref="I27:J27"/>
    <mergeCell ref="A1:J1"/>
    <mergeCell ref="I44:J44"/>
    <mergeCell ref="I47:J47"/>
    <mergeCell ref="I46:J46"/>
    <mergeCell ref="I45:J45"/>
    <mergeCell ref="I39:J39"/>
    <mergeCell ref="I40:J40"/>
    <mergeCell ref="I41:J41"/>
    <mergeCell ref="I42:J42"/>
    <mergeCell ref="I43:J43"/>
    <mergeCell ref="I34:J34"/>
    <mergeCell ref="I35:J35"/>
    <mergeCell ref="I36:J36"/>
    <mergeCell ref="I37:J37"/>
    <mergeCell ref="I38:J38"/>
    <mergeCell ref="I28:J28"/>
  </mergeCells>
  <phoneticPr fontId="13" type="noConversion"/>
  <pageMargins left="0.70866141732283472" right="0.45374999999999999" top="0.31496062992125984" bottom="0.495" header="0.31496062992125984" footer="0.31496062992125984"/>
  <pageSetup paperSize="9" scale="99" fitToHeight="0" orientation="portrait" r:id="rId1"/>
  <headerFooter>
    <oddFooter>&amp;R&amp;10PCANS 2 Form - Page &amp;P</oddFooter>
  </headerFooter>
  <rowBreaks count="1" manualBreakCount="1">
    <brk id="32" max="16383" man="1"/>
  </rowBreaks>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6"/>
  <sheetViews>
    <sheetView view="pageLayout" workbookViewId="0">
      <selection sqref="A1:R57"/>
    </sheetView>
  </sheetViews>
  <sheetFormatPr defaultColWidth="8.8984375" defaultRowHeight="15.6" x14ac:dyDescent="0.3"/>
  <cols>
    <col min="1" max="1" width="4.3984375" style="4" customWidth="1"/>
    <col min="2" max="2" width="12.09765625" customWidth="1"/>
    <col min="3" max="3" width="7.59765625" customWidth="1"/>
    <col min="4" max="4" width="8" customWidth="1"/>
    <col min="5" max="5" width="7.5" customWidth="1"/>
    <col min="6" max="8" width="8.5" customWidth="1"/>
    <col min="9" max="9" width="7.09765625" customWidth="1"/>
    <col min="10" max="10" width="10.3984375" bestFit="1" customWidth="1"/>
  </cols>
  <sheetData>
    <row r="1" spans="1:10" ht="24" x14ac:dyDescent="0.3">
      <c r="A1" s="277" t="e">
        <f>'Record Form'!A4</f>
        <v>#VALUE!</v>
      </c>
      <c r="B1" s="277"/>
      <c r="C1" s="277"/>
      <c r="D1" s="277"/>
      <c r="E1" s="277"/>
      <c r="F1" s="277"/>
      <c r="G1" s="277"/>
      <c r="H1" s="277"/>
      <c r="I1" s="277"/>
      <c r="J1" s="277"/>
    </row>
    <row r="2" spans="1:10" s="63" customFormat="1" ht="14.25" customHeight="1" x14ac:dyDescent="0.3">
      <c r="G2" s="305" t="s">
        <v>330</v>
      </c>
      <c r="H2" s="306"/>
      <c r="I2" s="307"/>
    </row>
    <row r="3" spans="1:10" ht="24" customHeight="1" x14ac:dyDescent="0.3">
      <c r="B3" s="315" t="str">
        <f>"Child’s name: "&amp;'Record Form'!A7</f>
        <v xml:space="preserve">Child’s name: </v>
      </c>
      <c r="C3" s="316"/>
      <c r="D3" s="316"/>
      <c r="E3" s="316"/>
      <c r="F3" s="317"/>
      <c r="G3" s="196" t="s">
        <v>181</v>
      </c>
      <c r="H3" s="38"/>
      <c r="I3" s="89"/>
      <c r="J3" s="197">
        <f>'Record Form'!C13</f>
        <v>0</v>
      </c>
    </row>
    <row r="4" spans="1:10" ht="27" customHeight="1" x14ac:dyDescent="0.3">
      <c r="B4" s="312" t="str">
        <f>"Assessed by: "&amp;'Record Form'!A19</f>
        <v xml:space="preserve">Assessed by: </v>
      </c>
      <c r="C4" s="313"/>
      <c r="D4" s="313"/>
      <c r="E4" s="313"/>
      <c r="F4" s="314"/>
      <c r="G4" s="195" t="s">
        <v>332</v>
      </c>
      <c r="H4" s="40"/>
      <c r="I4" s="88"/>
      <c r="J4" s="127">
        <f>'Record Form'!C7</f>
        <v>0</v>
      </c>
    </row>
    <row r="5" spans="1:10" ht="24.75" customHeight="1" x14ac:dyDescent="0.3">
      <c r="B5" s="309" t="str">
        <f>"School: "&amp;'Record Form'!A11</f>
        <v xml:space="preserve">School: </v>
      </c>
      <c r="C5" s="310"/>
      <c r="D5" s="310"/>
      <c r="E5" s="310"/>
      <c r="F5" s="311"/>
      <c r="G5" s="90" t="s">
        <v>182</v>
      </c>
      <c r="H5" s="194"/>
      <c r="I5" s="91"/>
      <c r="J5" s="128">
        <f>'Record Form'!C11</f>
        <v>0</v>
      </c>
    </row>
    <row r="6" spans="1:10" ht="32.25" customHeight="1" x14ac:dyDescent="0.3">
      <c r="B6" t="e">
        <f>IF('Record Form'!E5="D","Note: uses 15 year old standard deviations","")</f>
        <v>#VALUE!</v>
      </c>
    </row>
  </sheetData>
  <mergeCells count="5">
    <mergeCell ref="A1:J1"/>
    <mergeCell ref="G2:I2"/>
    <mergeCell ref="B3:F3"/>
    <mergeCell ref="B4:F4"/>
    <mergeCell ref="B5:F5"/>
  </mergeCells>
  <phoneticPr fontId="13" type="noConversion"/>
  <pageMargins left="0.70866141732283472" right="0.70866141732283472" top="0.31496062992125984" bottom="0.74803149606299213" header="0.31496062992125984" footer="0.31496062992125984"/>
  <pageSetup paperSize="9" scale="84" orientation="portrait" r:id="rId1"/>
  <headerFooter>
    <oddFooter>&amp;R&amp;10PCANS 2 Form - Page &amp;P</oddFooter>
  </headerFooter>
  <drawing r:id="rId2"/>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6"/>
  <sheetViews>
    <sheetView view="pageLayout" topLeftCell="A23" zoomScale="50" zoomScalePageLayoutView="50" workbookViewId="0">
      <selection sqref="A1:R57"/>
    </sheetView>
  </sheetViews>
  <sheetFormatPr defaultColWidth="8.8984375" defaultRowHeight="15.6" x14ac:dyDescent="0.3"/>
  <cols>
    <col min="1" max="1" width="4.3984375" style="4" customWidth="1"/>
    <col min="2" max="2" width="12.09765625" customWidth="1"/>
    <col min="3" max="3" width="7.59765625" customWidth="1"/>
    <col min="4" max="4" width="8" customWidth="1"/>
    <col min="5" max="5" width="7.5" customWidth="1"/>
    <col min="6" max="8" width="8.5" customWidth="1"/>
    <col min="9" max="9" width="7.09765625" customWidth="1"/>
    <col min="10" max="10" width="10.3984375" bestFit="1" customWidth="1"/>
  </cols>
  <sheetData>
    <row r="1" spans="1:10" ht="24" x14ac:dyDescent="0.3">
      <c r="A1" s="277" t="e">
        <f>'Record Form'!A4</f>
        <v>#VALUE!</v>
      </c>
      <c r="B1" s="277"/>
      <c r="C1" s="277"/>
      <c r="D1" s="277"/>
      <c r="E1" s="277"/>
      <c r="F1" s="277"/>
      <c r="G1" s="277"/>
      <c r="H1" s="277"/>
      <c r="I1" s="277"/>
      <c r="J1" s="277"/>
    </row>
    <row r="2" spans="1:10" s="63" customFormat="1" ht="14.25" customHeight="1" x14ac:dyDescent="0.3">
      <c r="G2" s="305" t="s">
        <v>330</v>
      </c>
      <c r="H2" s="306"/>
      <c r="I2" s="307"/>
    </row>
    <row r="3" spans="1:10" ht="24" customHeight="1" x14ac:dyDescent="0.3">
      <c r="B3" s="315" t="str">
        <f>"Child’s name: "&amp;'Record Form'!A7</f>
        <v xml:space="preserve">Child’s name: </v>
      </c>
      <c r="C3" s="316"/>
      <c r="D3" s="316"/>
      <c r="E3" s="316"/>
      <c r="F3" s="317"/>
      <c r="G3" s="131" t="s">
        <v>181</v>
      </c>
      <c r="H3" s="38"/>
      <c r="I3" s="89"/>
      <c r="J3" s="197">
        <f>'Record Form'!C13</f>
        <v>0</v>
      </c>
    </row>
    <row r="4" spans="1:10" ht="27" customHeight="1" x14ac:dyDescent="0.3">
      <c r="B4" s="312" t="str">
        <f>"Assessed by: "&amp;'Record Form'!A19</f>
        <v xml:space="preserve">Assessed by: </v>
      </c>
      <c r="C4" s="313"/>
      <c r="D4" s="313"/>
      <c r="E4" s="313"/>
      <c r="F4" s="314"/>
      <c r="G4" s="130" t="s">
        <v>332</v>
      </c>
      <c r="H4" s="40"/>
      <c r="I4" s="88"/>
      <c r="J4" s="127">
        <f>'Record Form'!C7</f>
        <v>0</v>
      </c>
    </row>
    <row r="5" spans="1:10" ht="24.75" customHeight="1" x14ac:dyDescent="0.3">
      <c r="B5" s="309" t="str">
        <f>"School: "&amp;'Record Form'!A11</f>
        <v xml:space="preserve">School: </v>
      </c>
      <c r="C5" s="310"/>
      <c r="D5" s="310"/>
      <c r="E5" s="310"/>
      <c r="F5" s="311"/>
      <c r="G5" s="90" t="s">
        <v>182</v>
      </c>
      <c r="H5" s="129"/>
      <c r="I5" s="91"/>
      <c r="J5" s="128">
        <f>'Record Form'!C11</f>
        <v>0</v>
      </c>
    </row>
    <row r="6" spans="1:10" ht="32.25" customHeight="1" x14ac:dyDescent="0.3">
      <c r="B6" t="e">
        <f>IF('Record Form'!E5="D","Note: uses 15 year old standard deviations","")</f>
        <v>#VALUE!</v>
      </c>
    </row>
  </sheetData>
  <mergeCells count="5">
    <mergeCell ref="A1:J1"/>
    <mergeCell ref="G2:I2"/>
    <mergeCell ref="B3:F3"/>
    <mergeCell ref="B4:F4"/>
    <mergeCell ref="B5:F5"/>
  </mergeCells>
  <phoneticPr fontId="13" type="noConversion"/>
  <pageMargins left="0.70866141732283472" right="0.70866141732283472" top="0.31496062992125984" bottom="0.74803149606299213" header="0.31496062992125984" footer="0.31496062992125984"/>
  <pageSetup paperSize="9" scale="53" orientation="portrait" r:id="rId1"/>
  <headerFooter>
    <oddFooter>&amp;R&amp;10PCANS 2 Form - Page &amp;P</oddFooter>
  </headerFooter>
  <drawing r:id="rId2"/>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E13" sqref="E13"/>
    </sheetView>
  </sheetViews>
  <sheetFormatPr defaultColWidth="10.8984375" defaultRowHeight="15.6" x14ac:dyDescent="0.3"/>
  <cols>
    <col min="1" max="1" width="27.5" style="111" customWidth="1"/>
    <col min="2" max="2" width="7.8984375" style="111" bestFit="1" customWidth="1"/>
    <col min="3" max="4" width="10.8984375" style="111"/>
    <col min="5" max="5" width="8" style="111" bestFit="1" customWidth="1"/>
    <col min="6" max="16384" width="10.8984375" style="111"/>
  </cols>
  <sheetData>
    <row r="1" spans="1:6" ht="18" customHeight="1" x14ac:dyDescent="0.3">
      <c r="A1" s="321" t="str">
        <f>"PCANS DOMAIN SCORE INTERPRETATION FOR "&amp;'Record Form'!$C$8&amp;" years"</f>
        <v>PCANS DOMAIN SCORE INTERPRETATION FOR  years</v>
      </c>
      <c r="B1" s="321"/>
      <c r="C1" s="321"/>
      <c r="D1" s="321"/>
      <c r="E1" s="321"/>
      <c r="F1" s="138"/>
    </row>
    <row r="2" spans="1:6" ht="31.2" x14ac:dyDescent="0.3">
      <c r="A2" s="138" t="s">
        <v>283</v>
      </c>
      <c r="B2" s="138" t="s">
        <v>294</v>
      </c>
      <c r="C2" s="138" t="s">
        <v>286</v>
      </c>
      <c r="D2" s="138" t="s">
        <v>295</v>
      </c>
      <c r="E2" s="138" t="s">
        <v>296</v>
      </c>
      <c r="F2" s="138" t="s">
        <v>292</v>
      </c>
    </row>
    <row r="3" spans="1:6" x14ac:dyDescent="0.3">
      <c r="A3" s="156" t="s">
        <v>297</v>
      </c>
      <c r="B3" s="156"/>
      <c r="C3" s="156"/>
      <c r="D3" s="156"/>
      <c r="E3" s="157"/>
      <c r="F3" s="138"/>
    </row>
    <row r="4" spans="1:6" x14ac:dyDescent="0.3">
      <c r="A4" s="158" t="s">
        <v>282</v>
      </c>
      <c r="B4" s="167" t="e">
        <f>'Summary Score Form'!C19</f>
        <v>#VALUE!</v>
      </c>
      <c r="C4" s="161"/>
      <c r="D4" s="161"/>
      <c r="E4" s="162"/>
      <c r="F4" s="160"/>
    </row>
    <row r="5" spans="1:6" x14ac:dyDescent="0.3">
      <c r="A5" s="161" t="s">
        <v>287</v>
      </c>
      <c r="B5" s="167" t="e">
        <f>'Summary Score Form'!C20</f>
        <v>#VALUE!</v>
      </c>
      <c r="C5" s="161" t="e">
        <f>VLOOKUP(A5,Validation!$A$61:$M$73,'Record Form'!$C$8-3, FALSE)</f>
        <v>#VALUE!</v>
      </c>
      <c r="D5" s="161" t="e">
        <f>VLOOKUP(A5,Validation!$A$75:$M$87,'Record Form'!$C$8-3, FALSE)</f>
        <v>#VALUE!</v>
      </c>
      <c r="E5" s="162" t="e">
        <f>'Summary Score Form'!H20</f>
        <v>#VALUE!</v>
      </c>
      <c r="F5" s="160" t="e">
        <f>VLOOKUP(A5,Validation!$A$89:$M$101,'Record Form'!$C$8-3,FALSE)</f>
        <v>#VALUE!</v>
      </c>
    </row>
    <row r="6" spans="1:6" x14ac:dyDescent="0.3">
      <c r="A6" s="161" t="s">
        <v>219</v>
      </c>
      <c r="B6" s="167" t="e">
        <f>'Summary Score Form'!C21</f>
        <v>#VALUE!</v>
      </c>
      <c r="C6" s="161" t="e">
        <f>VLOOKUP(A6,Validation!$A$61:$M$73,'Record Form'!$C$8-3, FALSE)</f>
        <v>#VALUE!</v>
      </c>
      <c r="D6" s="161" t="e">
        <f>VLOOKUP(A6,Validation!$A$75:$M$87,'Record Form'!$C$8-3, FALSE)</f>
        <v>#VALUE!</v>
      </c>
      <c r="E6" s="162" t="e">
        <f>'Summary Score Form'!H21</f>
        <v>#VALUE!</v>
      </c>
      <c r="F6" s="160" t="e">
        <f>VLOOKUP(A6,Validation!$A$89:$M$101,'Record Form'!$C$8-3,FALSE)</f>
        <v>#VALUE!</v>
      </c>
    </row>
    <row r="7" spans="1:6" x14ac:dyDescent="0.3">
      <c r="A7" s="161" t="s">
        <v>208</v>
      </c>
      <c r="B7" s="167" t="e">
        <f>'Summary Score Form'!C22</f>
        <v>#VALUE!</v>
      </c>
      <c r="C7" s="161" t="e">
        <f>VLOOKUP(A7,Validation!$A$61:$M$73,'Record Form'!$C$8-3, FALSE)</f>
        <v>#VALUE!</v>
      </c>
      <c r="D7" s="161" t="e">
        <f>VLOOKUP(A7,Validation!$A$75:$M$87,'Record Form'!$C$8-3, FALSE)</f>
        <v>#VALUE!</v>
      </c>
      <c r="E7" s="162" t="e">
        <f>'Summary Score Form'!H22</f>
        <v>#VALUE!</v>
      </c>
      <c r="F7" s="160" t="e">
        <f>VLOOKUP(A7,Validation!$A$89:$M$101,'Record Form'!$C$8-3,FALSE)</f>
        <v>#VALUE!</v>
      </c>
    </row>
    <row r="8" spans="1:6" x14ac:dyDescent="0.3">
      <c r="A8" s="161" t="s">
        <v>289</v>
      </c>
      <c r="B8" s="167" t="e">
        <f>'Summary Score Form'!C23</f>
        <v>#VALUE!</v>
      </c>
      <c r="C8" s="161" t="e">
        <f>VLOOKUP(A8,Validation!$A$61:$M$73,'Record Form'!$C$8-3, FALSE)</f>
        <v>#VALUE!</v>
      </c>
      <c r="D8" s="161" t="e">
        <f>VLOOKUP(A8,Validation!$A$75:$M$87,'Record Form'!$C$8-3, FALSE)</f>
        <v>#VALUE!</v>
      </c>
      <c r="E8" s="162" t="e">
        <f>'Summary Score Form'!H23</f>
        <v>#VALUE!</v>
      </c>
      <c r="F8" s="160" t="e">
        <f>VLOOKUP(A8,Validation!$A$89:$M$101,'Record Form'!$C$8-3,FALSE)</f>
        <v>#VALUE!</v>
      </c>
    </row>
    <row r="9" spans="1:6" x14ac:dyDescent="0.3">
      <c r="A9" s="161" t="s">
        <v>290</v>
      </c>
      <c r="B9" s="167" t="e">
        <f>'Summary Score Form'!C24</f>
        <v>#VALUE!</v>
      </c>
      <c r="C9" s="161" t="e">
        <f>VLOOKUP(A9,Validation!$A$61:$M$73,'Record Form'!$C$8-3, FALSE)</f>
        <v>#VALUE!</v>
      </c>
      <c r="D9" s="161" t="e">
        <f>VLOOKUP(A9,Validation!$A$75:$M$87,'Record Form'!$C$8-3, FALSE)</f>
        <v>#VALUE!</v>
      </c>
      <c r="E9" s="162" t="e">
        <f>'Summary Score Form'!H24</f>
        <v>#VALUE!</v>
      </c>
      <c r="F9" s="160" t="e">
        <f>VLOOKUP(A9,Validation!$A$89:$M$101,'Record Form'!$C$8-3,FALSE)</f>
        <v>#VALUE!</v>
      </c>
    </row>
    <row r="10" spans="1:6" ht="31.2" x14ac:dyDescent="0.3">
      <c r="A10" s="161" t="s">
        <v>298</v>
      </c>
      <c r="B10" s="167" t="e">
        <f>'Summary Score Form'!C25</f>
        <v>#VALUE!</v>
      </c>
      <c r="C10" s="161" t="e">
        <f>VLOOKUP(A10,Validation!$A$61:$M$73,'Record Form'!$C$8-3, FALSE)</f>
        <v>#VALUE!</v>
      </c>
      <c r="D10" s="161" t="e">
        <f>VLOOKUP(A10,Validation!$A$75:$M$87,'Record Form'!$C$8-3, FALSE)</f>
        <v>#VALUE!</v>
      </c>
      <c r="E10" s="162" t="e">
        <f>'Summary Score Form'!H25</f>
        <v>#VALUE!</v>
      </c>
      <c r="F10" s="160" t="e">
        <f>VLOOKUP(A10,Validation!$A$89:$M$101,'Record Form'!$C$8-3,FALSE)</f>
        <v>#VALUE!</v>
      </c>
    </row>
    <row r="11" spans="1:6" x14ac:dyDescent="0.3">
      <c r="A11" s="158" t="s">
        <v>212</v>
      </c>
      <c r="B11" s="167" t="e">
        <f>'Summary Score Form'!C26</f>
        <v>#VALUE!</v>
      </c>
      <c r="C11" s="161" t="e">
        <f>VLOOKUP(A11,Validation!$A$61:$M$73,'Record Form'!$C$8-3, FALSE)</f>
        <v>#VALUE!</v>
      </c>
      <c r="D11" s="161" t="e">
        <f>VLOOKUP(A11,Validation!$A$75:$M$87,'Record Form'!$C$8-3, FALSE)</f>
        <v>#VALUE!</v>
      </c>
      <c r="E11" s="162" t="e">
        <f>'Summary Score Form'!H26</f>
        <v>#VALUE!</v>
      </c>
      <c r="F11" s="160" t="e">
        <f>VLOOKUP(A11,Validation!$A$89:$M$101,'Record Form'!$C$8-3,FALSE)</f>
        <v>#VALUE!</v>
      </c>
    </row>
    <row r="12" spans="1:6" x14ac:dyDescent="0.3">
      <c r="A12" s="161" t="s">
        <v>213</v>
      </c>
      <c r="B12" s="167" t="e">
        <f>'Summary Score Form'!C27</f>
        <v>#VALUE!</v>
      </c>
      <c r="C12" s="161" t="e">
        <f>VLOOKUP(A12,Validation!$A$61:$M$73,'Record Form'!$C$8-3, FALSE)</f>
        <v>#VALUE!</v>
      </c>
      <c r="D12" s="161" t="e">
        <f>VLOOKUP(A12,Validation!$A$75:$M$87,'Record Form'!$C$8-3, FALSE)</f>
        <v>#VALUE!</v>
      </c>
      <c r="E12" s="162" t="e">
        <f>'Summary Score Form'!H27</f>
        <v>#VALUE!</v>
      </c>
      <c r="F12" s="160" t="e">
        <f>VLOOKUP(A12,Validation!$A$89:$M$101,'Record Form'!$C$8-3,FALSE)</f>
        <v>#VALUE!</v>
      </c>
    </row>
    <row r="13" spans="1:6" ht="31.2" x14ac:dyDescent="0.3">
      <c r="A13" s="161" t="s">
        <v>214</v>
      </c>
      <c r="B13" s="167" t="e">
        <f>'Summary Score Form'!C28</f>
        <v>#VALUE!</v>
      </c>
      <c r="C13" s="161" t="e">
        <f>VLOOKUP(A13,Validation!$A$61:$M$73,'Record Form'!$C$8-3, FALSE)</f>
        <v>#VALUE!</v>
      </c>
      <c r="D13" s="161" t="e">
        <f>VLOOKUP(A13,Validation!$A$75:$M$87,'Record Form'!$C$8-3, FALSE)</f>
        <v>#VALUE!</v>
      </c>
      <c r="E13" s="162" t="e">
        <f>'Summary Score Form'!H28</f>
        <v>#VALUE!</v>
      </c>
      <c r="F13" s="160" t="e">
        <f>VLOOKUP(A13,Validation!$A$89:$M$101,'Record Form'!$C$8-3,FALSE)</f>
        <v>#VALUE!</v>
      </c>
    </row>
    <row r="14" spans="1:6" x14ac:dyDescent="0.3">
      <c r="A14" s="161" t="s">
        <v>215</v>
      </c>
      <c r="B14" s="167"/>
      <c r="C14" s="161"/>
      <c r="D14" s="161"/>
      <c r="E14" s="161"/>
      <c r="F14" s="160" t="e">
        <f>VLOOKUP(A14,Validation!$A$89:$M$101,'Record Form'!$C$8-3,FALSE)</f>
        <v>#VALUE!</v>
      </c>
    </row>
    <row r="15" spans="1:6" x14ac:dyDescent="0.3">
      <c r="A15" s="161" t="s">
        <v>230</v>
      </c>
      <c r="B15" s="167" t="e">
        <f>'Summary Score Form'!C30</f>
        <v>#VALUE!</v>
      </c>
      <c r="C15" s="161" t="e">
        <f>VLOOKUP(A15,Validation!$A$61:$M$73,'Record Form'!$C$8-3, FALSE)</f>
        <v>#VALUE!</v>
      </c>
      <c r="D15" s="161" t="e">
        <f>VLOOKUP(A15,Validation!$A$75:$M$87,'Record Form'!$C$8-3, FALSE)</f>
        <v>#VALUE!</v>
      </c>
      <c r="E15" s="162" t="e">
        <f>'Summary Score Form'!H30</f>
        <v>#VALUE!</v>
      </c>
      <c r="F15" s="160" t="e">
        <f>VLOOKUP(A15,Validation!$A$89:$M$101,'Record Form'!$C$8-3,FALSE)</f>
        <v>#VALUE!</v>
      </c>
    </row>
    <row r="16" spans="1:6" x14ac:dyDescent="0.3">
      <c r="A16" s="161" t="s">
        <v>217</v>
      </c>
      <c r="B16" s="167" t="e">
        <f>'Summary Score Form'!C31</f>
        <v>#VALUE!</v>
      </c>
      <c r="C16" s="161" t="e">
        <f>VLOOKUP(A16,Validation!$A$61:$M$73,'Record Form'!$C$8-3, FALSE)</f>
        <v>#VALUE!</v>
      </c>
      <c r="D16" s="161" t="e">
        <f>VLOOKUP(A16,Validation!$A$75:$M$87,'Record Form'!$C$8-3, FALSE)</f>
        <v>#VALUE!</v>
      </c>
      <c r="E16" s="162" t="e">
        <f>'Summary Score Form'!H31</f>
        <v>#VALUE!</v>
      </c>
      <c r="F16" s="160" t="e">
        <f>VLOOKUP(A16,Validation!$A$89:$M$101,'Record Form'!$C$8-3,FALSE)</f>
        <v>#VALUE!</v>
      </c>
    </row>
    <row r="17" spans="1:6" x14ac:dyDescent="0.3">
      <c r="A17" s="163" t="s">
        <v>255</v>
      </c>
      <c r="B17" s="163"/>
      <c r="C17" s="163"/>
      <c r="D17" s="163"/>
      <c r="E17" s="164"/>
    </row>
    <row r="18" spans="1:6" x14ac:dyDescent="0.3">
      <c r="A18" s="165" t="s">
        <v>282</v>
      </c>
      <c r="B18" s="168" t="e">
        <f>'Summary Score Form'!C35</f>
        <v>#VALUE!</v>
      </c>
      <c r="C18" s="165"/>
      <c r="D18" s="165"/>
      <c r="E18" s="159"/>
      <c r="F18" s="160" t="e">
        <f>VLOOKUP(A18,Validation!$A$146:$M$158,'Record Form'!$C$8-3,FALSE)</f>
        <v>#VALUE!</v>
      </c>
    </row>
    <row r="19" spans="1:6" x14ac:dyDescent="0.3">
      <c r="A19" s="165" t="s">
        <v>287</v>
      </c>
      <c r="B19" s="168" t="e">
        <f>'Summary Score Form'!C36</f>
        <v>#VALUE!</v>
      </c>
      <c r="C19" s="165" t="e">
        <f>VLOOKUP(A19,Validation!$A$118:$M$130,'Record Form'!$C$8-3, FALSE)</f>
        <v>#VALUE!</v>
      </c>
      <c r="D19" s="165" t="e">
        <f>VLOOKUP(A19,Validation!$A$132:$M$145,'Record Form'!$C$8-3, FALSE)</f>
        <v>#VALUE!</v>
      </c>
      <c r="E19" s="162" t="e">
        <f>'Summary Score Form'!H36</f>
        <v>#VALUE!</v>
      </c>
      <c r="F19" s="160" t="e">
        <f>VLOOKUP(A19,Validation!$A$146:$M$158,'Record Form'!$C$8-3,FALSE)</f>
        <v>#VALUE!</v>
      </c>
    </row>
    <row r="20" spans="1:6" x14ac:dyDescent="0.3">
      <c r="A20" s="165" t="s">
        <v>219</v>
      </c>
      <c r="B20" s="168" t="e">
        <f>'Summary Score Form'!C37</f>
        <v>#VALUE!</v>
      </c>
      <c r="C20" s="165" t="e">
        <f>VLOOKUP(A20,Validation!$A$118:$M$130,'Record Form'!$C$8-3, FALSE)</f>
        <v>#VALUE!</v>
      </c>
      <c r="D20" s="165" t="e">
        <f>VLOOKUP(A20,Validation!$A$132:$M$145,'Record Form'!$C$8-3, FALSE)</f>
        <v>#VALUE!</v>
      </c>
      <c r="E20" s="162" t="e">
        <f>'Summary Score Form'!H37</f>
        <v>#VALUE!</v>
      </c>
      <c r="F20" s="160" t="e">
        <f>VLOOKUP(A20,Validation!$A$146:$M$158,'Record Form'!$C$8-3,FALSE)</f>
        <v>#VALUE!</v>
      </c>
    </row>
    <row r="21" spans="1:6" x14ac:dyDescent="0.3">
      <c r="A21" s="161" t="s">
        <v>208</v>
      </c>
      <c r="B21" s="168" t="e">
        <f>'Summary Score Form'!C38</f>
        <v>#VALUE!</v>
      </c>
      <c r="C21" s="165" t="e">
        <f>VLOOKUP(A21,Validation!$A$118:$M$130,'Record Form'!$C$8-3, FALSE)</f>
        <v>#VALUE!</v>
      </c>
      <c r="D21" s="165" t="e">
        <f>VLOOKUP(A21,Validation!$A$132:$M$145,'Record Form'!$C$8-3, FALSE)</f>
        <v>#VALUE!</v>
      </c>
      <c r="E21" s="162" t="e">
        <f>'Summary Score Form'!H38</f>
        <v>#VALUE!</v>
      </c>
      <c r="F21" s="160" t="e">
        <f>VLOOKUP(A21,Validation!$A$146:$M$158,'Record Form'!$C$8-3,FALSE)</f>
        <v>#VALUE!</v>
      </c>
    </row>
    <row r="22" spans="1:6" x14ac:dyDescent="0.3">
      <c r="A22" s="165" t="s">
        <v>289</v>
      </c>
      <c r="B22" s="168" t="e">
        <f>'Summary Score Form'!C39</f>
        <v>#VALUE!</v>
      </c>
      <c r="C22" s="165" t="e">
        <f>VLOOKUP(A22,Validation!$A$118:$M$130,'Record Form'!$C$8-3, FALSE)</f>
        <v>#VALUE!</v>
      </c>
      <c r="D22" s="165" t="e">
        <f>VLOOKUP(A22,Validation!$A$132:$M$145,'Record Form'!$C$8-3, FALSE)</f>
        <v>#VALUE!</v>
      </c>
      <c r="E22" s="162" t="e">
        <f>'Summary Score Form'!H39</f>
        <v>#VALUE!</v>
      </c>
      <c r="F22" s="160" t="e">
        <f>VLOOKUP(A22,Validation!$A$146:$M$158,'Record Form'!$C$8-3,FALSE)</f>
        <v>#VALUE!</v>
      </c>
    </row>
    <row r="23" spans="1:6" x14ac:dyDescent="0.3">
      <c r="A23" s="165" t="s">
        <v>290</v>
      </c>
      <c r="B23" s="168" t="e">
        <f>'Summary Score Form'!C40</f>
        <v>#VALUE!</v>
      </c>
      <c r="C23" s="165" t="e">
        <f>VLOOKUP(A23,Validation!$A$118:$M$130,'Record Form'!$C$8-3, FALSE)</f>
        <v>#VALUE!</v>
      </c>
      <c r="D23" s="165" t="e">
        <f>VLOOKUP(A23,Validation!$A$132:$M$145,'Record Form'!$C$8-3, FALSE)</f>
        <v>#VALUE!</v>
      </c>
      <c r="E23" s="162" t="e">
        <f>'Summary Score Form'!H40</f>
        <v>#VALUE!</v>
      </c>
      <c r="F23" s="160" t="e">
        <f>VLOOKUP(A23,Validation!$A$146:$M$158,'Record Form'!$C$8-3,FALSE)</f>
        <v>#VALUE!</v>
      </c>
    </row>
    <row r="24" spans="1:6" ht="31.2" x14ac:dyDescent="0.3">
      <c r="A24" s="161" t="s">
        <v>298</v>
      </c>
      <c r="B24" s="168" t="e">
        <f>'Summary Score Form'!C41</f>
        <v>#VALUE!</v>
      </c>
      <c r="C24" s="165" t="e">
        <f>VLOOKUP(A24,Validation!$A$118:$M$130,'Record Form'!$C$8-3, FALSE)</f>
        <v>#VALUE!</v>
      </c>
      <c r="D24" s="165" t="e">
        <f>VLOOKUP(A24,Validation!$A$132:$M$145,'Record Form'!$C$8-3, FALSE)</f>
        <v>#VALUE!</v>
      </c>
      <c r="E24" s="162" t="e">
        <f>'Summary Score Form'!H41</f>
        <v>#VALUE!</v>
      </c>
      <c r="F24" s="160" t="e">
        <f>VLOOKUP(A24,Validation!$A$146:$M$158,'Record Form'!$C$8-3,FALSE)</f>
        <v>#VALUE!</v>
      </c>
    </row>
    <row r="25" spans="1:6" x14ac:dyDescent="0.3">
      <c r="A25" s="165" t="s">
        <v>212</v>
      </c>
      <c r="B25" s="168" t="e">
        <f>'Summary Score Form'!C42</f>
        <v>#VALUE!</v>
      </c>
      <c r="C25" s="165" t="e">
        <f>VLOOKUP(A25,Validation!$A$118:$M$130,'Record Form'!$C$8-3, FALSE)</f>
        <v>#VALUE!</v>
      </c>
      <c r="D25" s="165" t="e">
        <f>VLOOKUP(A25,Validation!$A$132:$M$145,'Record Form'!$C$8-3, FALSE)</f>
        <v>#VALUE!</v>
      </c>
      <c r="E25" s="162" t="e">
        <f>'Summary Score Form'!H42</f>
        <v>#VALUE!</v>
      </c>
      <c r="F25" s="160" t="e">
        <f>VLOOKUP(A25,Validation!$A$146:$M$158,'Record Form'!$C$8-3,FALSE)</f>
        <v>#VALUE!</v>
      </c>
    </row>
    <row r="26" spans="1:6" x14ac:dyDescent="0.3">
      <c r="A26" s="166" t="s">
        <v>213</v>
      </c>
      <c r="B26" s="168" t="e">
        <f>'Summary Score Form'!C43</f>
        <v>#VALUE!</v>
      </c>
      <c r="C26" s="165" t="e">
        <f>VLOOKUP(A26,Validation!$A$118:$M$130,'Record Form'!$C$8-3, FALSE)</f>
        <v>#VALUE!</v>
      </c>
      <c r="D26" s="165" t="e">
        <f>VLOOKUP(A26,Validation!$A$132:$M$145,'Record Form'!$C$8-3, FALSE)</f>
        <v>#VALUE!</v>
      </c>
      <c r="E26" s="162" t="e">
        <f>'Summary Score Form'!H43</f>
        <v>#VALUE!</v>
      </c>
      <c r="F26" s="160" t="e">
        <f>VLOOKUP(A26,Validation!$A$146:$M$158,'Record Form'!$C$8-3,FALSE)</f>
        <v>#VALUE!</v>
      </c>
    </row>
    <row r="27" spans="1:6" ht="31.2" x14ac:dyDescent="0.3">
      <c r="A27" s="166" t="s">
        <v>214</v>
      </c>
      <c r="B27" s="168" t="e">
        <f>'Summary Score Form'!C44</f>
        <v>#VALUE!</v>
      </c>
      <c r="C27" s="165" t="e">
        <f>VLOOKUP(A27,Validation!$A$118:$M$130,'Record Form'!$C$8-3, FALSE)</f>
        <v>#VALUE!</v>
      </c>
      <c r="D27" s="165" t="e">
        <f>VLOOKUP(A27,Validation!$A$132:$M$145,'Record Form'!$C$8-3, FALSE)</f>
        <v>#VALUE!</v>
      </c>
      <c r="E27" s="162" t="e">
        <f>'Summary Score Form'!H44</f>
        <v>#VALUE!</v>
      </c>
      <c r="F27" s="160" t="e">
        <f>VLOOKUP(A27,Validation!$A$146:$M$158,'Record Form'!$C$8-3,FALSE)</f>
        <v>#VALUE!</v>
      </c>
    </row>
    <row r="28" spans="1:6" x14ac:dyDescent="0.3">
      <c r="A28" s="166" t="s">
        <v>215</v>
      </c>
      <c r="B28" s="168" t="e">
        <f>'Summary Score Form'!C45</f>
        <v>#VALUE!</v>
      </c>
      <c r="C28" s="165" t="e">
        <f>VLOOKUP(A28,Validation!$A$118:$M$130,'Record Form'!$C$8-3, FALSE)</f>
        <v>#VALUE!</v>
      </c>
      <c r="D28" s="165" t="e">
        <f>VLOOKUP(A28,Validation!$A$132:$M$145,'Record Form'!$C$8-3, FALSE)</f>
        <v>#VALUE!</v>
      </c>
      <c r="E28" s="162" t="e">
        <f>'Summary Score Form'!H45</f>
        <v>#VALUE!</v>
      </c>
      <c r="F28" s="160" t="e">
        <f>VLOOKUP(A28,Validation!$A$146:$M$158,'Record Form'!$C$8-3,FALSE)</f>
        <v>#VALUE!</v>
      </c>
    </row>
    <row r="29" spans="1:6" x14ac:dyDescent="0.3">
      <c r="A29" s="166" t="s">
        <v>230</v>
      </c>
      <c r="B29" s="168" t="e">
        <f>'Summary Score Form'!C46</f>
        <v>#VALUE!</v>
      </c>
      <c r="C29" s="165" t="e">
        <f>VLOOKUP(A29,Validation!$A$118:$M$130,'Record Form'!$C$8-3, FALSE)</f>
        <v>#VALUE!</v>
      </c>
      <c r="D29" s="165" t="e">
        <f>VLOOKUP(A29,Validation!$A$132:$M$145,'Record Form'!$C$8-3, FALSE)</f>
        <v>#VALUE!</v>
      </c>
      <c r="E29" s="162" t="e">
        <f>'Summary Score Form'!H46</f>
        <v>#VALUE!</v>
      </c>
      <c r="F29" s="160" t="e">
        <f>VLOOKUP(A29,Validation!$A$146:$M$158,'Record Form'!$C$8-3,FALSE)</f>
        <v>#VALUE!</v>
      </c>
    </row>
    <row r="30" spans="1:6" x14ac:dyDescent="0.3">
      <c r="A30" s="166" t="s">
        <v>217</v>
      </c>
      <c r="B30" s="168" t="e">
        <f>'Summary Score Form'!C47</f>
        <v>#VALUE!</v>
      </c>
      <c r="C30" s="165" t="e">
        <f>VLOOKUP(A30,Validation!$A$118:$M$130,'Record Form'!$C$8-3, FALSE)</f>
        <v>#VALUE!</v>
      </c>
      <c r="D30" s="165" t="e">
        <f>VLOOKUP(A30,Validation!$A$132:$M$145,'Record Form'!$C$8-3, FALSE)</f>
        <v>#VALUE!</v>
      </c>
      <c r="E30" s="162" t="e">
        <f>'Summary Score Form'!H47</f>
        <v>#VALUE!</v>
      </c>
      <c r="F30" s="160" t="e">
        <f>VLOOKUP(A30,Validation!$A$146:$M$158,'Record Form'!$C$8-3,FALSE)</f>
        <v>#VALUE!</v>
      </c>
    </row>
    <row r="31" spans="1:6" x14ac:dyDescent="0.3">
      <c r="A31" s="138"/>
      <c r="B31" s="138"/>
      <c r="C31" s="138"/>
      <c r="D31" s="138"/>
      <c r="E31" s="138"/>
    </row>
  </sheetData>
  <mergeCells count="1">
    <mergeCell ref="A1:E1"/>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opLeftCell="A17" zoomScale="50" zoomScaleNormal="50" zoomScalePageLayoutView="50" workbookViewId="0"/>
  </sheetViews>
  <sheetFormatPr defaultColWidth="10.8984375" defaultRowHeight="15.6" x14ac:dyDescent="0.3"/>
  <cols>
    <col min="1" max="1" width="27.5" style="111" customWidth="1"/>
    <col min="2" max="2" width="15" style="111" customWidth="1"/>
    <col min="3" max="3" width="21.3984375" style="111" customWidth="1"/>
    <col min="4" max="4" width="12.59765625" style="111" customWidth="1"/>
    <col min="5" max="16384" width="10.8984375" style="111"/>
  </cols>
  <sheetData>
    <row r="1" spans="1:4" ht="18" customHeight="1" x14ac:dyDescent="0.3">
      <c r="A1" s="132" t="s">
        <v>280</v>
      </c>
      <c r="C1" s="132"/>
      <c r="D1" s="132"/>
    </row>
    <row r="2" spans="1:4" x14ac:dyDescent="0.3">
      <c r="A2" s="133" t="s">
        <v>281</v>
      </c>
      <c r="B2" s="134"/>
      <c r="C2" s="135"/>
      <c r="D2" s="133"/>
    </row>
    <row r="3" spans="1:4" x14ac:dyDescent="0.3">
      <c r="A3" s="136" t="s">
        <v>282</v>
      </c>
      <c r="B3" s="137" t="s">
        <v>274</v>
      </c>
      <c r="C3" s="169"/>
      <c r="D3" s="136"/>
    </row>
    <row r="4" spans="1:4" x14ac:dyDescent="0.3">
      <c r="A4" s="138" t="s">
        <v>283</v>
      </c>
      <c r="B4" s="111" t="s">
        <v>284</v>
      </c>
      <c r="C4" s="139" t="s">
        <v>285</v>
      </c>
      <c r="D4" s="138" t="s">
        <v>286</v>
      </c>
    </row>
    <row r="5" spans="1:4" x14ac:dyDescent="0.3">
      <c r="A5" s="140" t="s">
        <v>287</v>
      </c>
      <c r="B5" s="141">
        <v>2</v>
      </c>
      <c r="C5" s="142" t="e">
        <f>'Z Score Calc'!E5</f>
        <v>#VALUE!</v>
      </c>
      <c r="D5" s="143" t="e">
        <f>'Z Score Calc'!C5</f>
        <v>#VALUE!</v>
      </c>
    </row>
    <row r="6" spans="1:4" x14ac:dyDescent="0.3">
      <c r="A6" s="140" t="s">
        <v>219</v>
      </c>
      <c r="B6" s="141">
        <v>2</v>
      </c>
      <c r="C6" s="142" t="e">
        <f>'Z Score Calc'!E6</f>
        <v>#VALUE!</v>
      </c>
      <c r="D6" s="143" t="e">
        <f>'Z Score Calc'!C6</f>
        <v>#VALUE!</v>
      </c>
    </row>
    <row r="7" spans="1:4" x14ac:dyDescent="0.3">
      <c r="A7" s="140" t="s">
        <v>288</v>
      </c>
      <c r="B7" s="141">
        <v>2</v>
      </c>
      <c r="C7" s="142" t="e">
        <f>'Z Score Calc'!E7</f>
        <v>#VALUE!</v>
      </c>
      <c r="D7" s="143" t="e">
        <f>'Z Score Calc'!C7</f>
        <v>#VALUE!</v>
      </c>
    </row>
    <row r="8" spans="1:4" x14ac:dyDescent="0.3">
      <c r="A8" s="140" t="s">
        <v>289</v>
      </c>
      <c r="B8" s="141">
        <v>2</v>
      </c>
      <c r="C8" s="142" t="e">
        <f>'Z Score Calc'!E8</f>
        <v>#VALUE!</v>
      </c>
      <c r="D8" s="143" t="e">
        <f>'Z Score Calc'!C8</f>
        <v>#VALUE!</v>
      </c>
    </row>
    <row r="9" spans="1:4" x14ac:dyDescent="0.3">
      <c r="A9" s="140" t="s">
        <v>290</v>
      </c>
      <c r="B9" s="141">
        <v>2</v>
      </c>
      <c r="C9" s="142" t="e">
        <f>'Z Score Calc'!E9</f>
        <v>#VALUE!</v>
      </c>
      <c r="D9" s="143" t="e">
        <f>'Z Score Calc'!C9</f>
        <v>#VALUE!</v>
      </c>
    </row>
    <row r="10" spans="1:4" x14ac:dyDescent="0.3">
      <c r="A10" s="140" t="s">
        <v>291</v>
      </c>
      <c r="B10" s="141">
        <v>2</v>
      </c>
      <c r="C10" s="142" t="e">
        <f>'Z Score Calc'!E10</f>
        <v>#VALUE!</v>
      </c>
      <c r="D10" s="143" t="e">
        <f>'Z Score Calc'!C10</f>
        <v>#VALUE!</v>
      </c>
    </row>
    <row r="11" spans="1:4" x14ac:dyDescent="0.3">
      <c r="A11" s="144" t="s">
        <v>212</v>
      </c>
      <c r="B11" s="141">
        <v>2</v>
      </c>
      <c r="C11" s="142" t="e">
        <f>'Z Score Calc'!E11</f>
        <v>#VALUE!</v>
      </c>
      <c r="D11" s="143" t="e">
        <f>'Z Score Calc'!C11</f>
        <v>#VALUE!</v>
      </c>
    </row>
    <row r="12" spans="1:4" x14ac:dyDescent="0.3">
      <c r="A12" s="140" t="s">
        <v>213</v>
      </c>
      <c r="B12" s="141">
        <v>2</v>
      </c>
      <c r="C12" s="142" t="e">
        <f>'Z Score Calc'!E12</f>
        <v>#VALUE!</v>
      </c>
      <c r="D12" s="143" t="e">
        <f>'Z Score Calc'!C12</f>
        <v>#VALUE!</v>
      </c>
    </row>
    <row r="13" spans="1:4" ht="31.2" x14ac:dyDescent="0.3">
      <c r="A13" s="140" t="s">
        <v>214</v>
      </c>
      <c r="B13" s="141">
        <v>2</v>
      </c>
      <c r="C13" s="142" t="e">
        <f>'Z Score Calc'!E13</f>
        <v>#VALUE!</v>
      </c>
      <c r="D13" s="143" t="e">
        <f>'Z Score Calc'!C13</f>
        <v>#VALUE!</v>
      </c>
    </row>
    <row r="14" spans="1:4" x14ac:dyDescent="0.3">
      <c r="A14" s="140" t="s">
        <v>230</v>
      </c>
      <c r="B14" s="141">
        <v>2</v>
      </c>
      <c r="C14" s="142" t="e">
        <f>'Z Score Calc'!E15</f>
        <v>#VALUE!</v>
      </c>
      <c r="D14" s="143" t="e">
        <f>'Z Score Calc'!C15</f>
        <v>#VALUE!</v>
      </c>
    </row>
    <row r="15" spans="1:4" x14ac:dyDescent="0.3">
      <c r="A15" s="140" t="s">
        <v>217</v>
      </c>
      <c r="B15" s="141">
        <v>2</v>
      </c>
      <c r="C15" s="142" t="e">
        <f>'Z Score Calc'!E16</f>
        <v>#VALUE!</v>
      </c>
      <c r="D15" s="143" t="e">
        <f>'Z Score Calc'!C16</f>
        <v>#VALUE!</v>
      </c>
    </row>
    <row r="17" spans="1:4" x14ac:dyDescent="0.3">
      <c r="A17" s="145" t="s">
        <v>255</v>
      </c>
      <c r="B17" s="146"/>
      <c r="C17" s="147"/>
      <c r="D17" s="145"/>
    </row>
    <row r="18" spans="1:4" x14ac:dyDescent="0.3">
      <c r="A18" s="148" t="s">
        <v>282</v>
      </c>
      <c r="B18" s="149" t="s">
        <v>274</v>
      </c>
      <c r="C18" s="150"/>
      <c r="D18" s="148"/>
    </row>
    <row r="19" spans="1:4" x14ac:dyDescent="0.3">
      <c r="A19" s="138" t="s">
        <v>283</v>
      </c>
      <c r="B19" s="111" t="str">
        <f>B4</f>
        <v>Peers at 2 SD</v>
      </c>
      <c r="C19" s="139" t="str">
        <f>C4</f>
        <v>Subjects Z Score</v>
      </c>
      <c r="D19" s="138" t="s">
        <v>286</v>
      </c>
    </row>
    <row r="20" spans="1:4" x14ac:dyDescent="0.3">
      <c r="A20" s="151" t="s">
        <v>287</v>
      </c>
      <c r="B20" s="152">
        <v>2</v>
      </c>
      <c r="C20" s="153" t="e">
        <f>'Z Score Calc'!E19</f>
        <v>#VALUE!</v>
      </c>
      <c r="D20" s="154" t="e">
        <f>'Z Score Calc'!C5</f>
        <v>#VALUE!</v>
      </c>
    </row>
    <row r="21" spans="1:4" x14ac:dyDescent="0.3">
      <c r="A21" s="151" t="s">
        <v>219</v>
      </c>
      <c r="B21" s="152">
        <v>2</v>
      </c>
      <c r="C21" s="153" t="e">
        <f>'Z Score Calc'!E20</f>
        <v>#VALUE!</v>
      </c>
      <c r="D21" s="154" t="e">
        <f>'Z Score Calc'!C6</f>
        <v>#VALUE!</v>
      </c>
    </row>
    <row r="22" spans="1:4" x14ac:dyDescent="0.3">
      <c r="A22" s="155" t="s">
        <v>288</v>
      </c>
      <c r="B22" s="152">
        <v>2</v>
      </c>
      <c r="C22" s="153" t="e">
        <f>'Z Score Calc'!E21</f>
        <v>#VALUE!</v>
      </c>
      <c r="D22" s="154" t="e">
        <f>'Z Score Calc'!C7</f>
        <v>#VALUE!</v>
      </c>
    </row>
    <row r="23" spans="1:4" x14ac:dyDescent="0.3">
      <c r="A23" s="151" t="s">
        <v>289</v>
      </c>
      <c r="B23" s="152">
        <v>2</v>
      </c>
      <c r="C23" s="153" t="e">
        <f>'Z Score Calc'!E22</f>
        <v>#VALUE!</v>
      </c>
      <c r="D23" s="154" t="e">
        <f>'Z Score Calc'!C8</f>
        <v>#VALUE!</v>
      </c>
    </row>
    <row r="24" spans="1:4" x14ac:dyDescent="0.3">
      <c r="A24" s="151" t="s">
        <v>290</v>
      </c>
      <c r="B24" s="152">
        <v>2</v>
      </c>
      <c r="C24" s="153" t="e">
        <f>'Z Score Calc'!E23</f>
        <v>#VALUE!</v>
      </c>
      <c r="D24" s="154" t="e">
        <f>'Z Score Calc'!C9</f>
        <v>#VALUE!</v>
      </c>
    </row>
    <row r="25" spans="1:4" x14ac:dyDescent="0.3">
      <c r="A25" s="155" t="s">
        <v>291</v>
      </c>
      <c r="B25" s="152">
        <v>2</v>
      </c>
      <c r="C25" s="153" t="e">
        <f>'Z Score Calc'!E24</f>
        <v>#VALUE!</v>
      </c>
      <c r="D25" s="154" t="e">
        <f>'Z Score Calc'!C10</f>
        <v>#VALUE!</v>
      </c>
    </row>
    <row r="26" spans="1:4" x14ac:dyDescent="0.3">
      <c r="A26" s="151" t="s">
        <v>212</v>
      </c>
      <c r="B26" s="152">
        <v>2</v>
      </c>
      <c r="C26" s="153" t="e">
        <f>'Z Score Calc'!E25</f>
        <v>#VALUE!</v>
      </c>
      <c r="D26" s="154" t="e">
        <f>'Z Score Calc'!C11</f>
        <v>#VALUE!</v>
      </c>
    </row>
    <row r="27" spans="1:4" x14ac:dyDescent="0.3">
      <c r="A27" s="155" t="s">
        <v>213</v>
      </c>
      <c r="B27" s="152">
        <v>2</v>
      </c>
      <c r="C27" s="153" t="e">
        <f>'Z Score Calc'!E26</f>
        <v>#VALUE!</v>
      </c>
      <c r="D27" s="154" t="e">
        <f>'Z Score Calc'!C12</f>
        <v>#VALUE!</v>
      </c>
    </row>
    <row r="28" spans="1:4" ht="31.2" x14ac:dyDescent="0.3">
      <c r="A28" s="155" t="s">
        <v>214</v>
      </c>
      <c r="B28" s="152">
        <v>2</v>
      </c>
      <c r="C28" s="153" t="e">
        <f>'Z Score Calc'!E27</f>
        <v>#VALUE!</v>
      </c>
      <c r="D28" s="154" t="e">
        <f>'Z Score Calc'!C13</f>
        <v>#VALUE!</v>
      </c>
    </row>
    <row r="29" spans="1:4" x14ac:dyDescent="0.3">
      <c r="A29" s="155" t="s">
        <v>215</v>
      </c>
      <c r="B29" s="152">
        <v>2</v>
      </c>
      <c r="C29" s="153" t="e">
        <f>'Z Score Calc'!E28</f>
        <v>#VALUE!</v>
      </c>
      <c r="D29" s="154">
        <f>'Z Score Calc'!C14</f>
        <v>0</v>
      </c>
    </row>
    <row r="30" spans="1:4" x14ac:dyDescent="0.3">
      <c r="A30" s="155" t="s">
        <v>230</v>
      </c>
      <c r="B30" s="152">
        <v>2</v>
      </c>
      <c r="C30" s="153" t="e">
        <f>'Z Score Calc'!E29</f>
        <v>#VALUE!</v>
      </c>
      <c r="D30" s="154" t="e">
        <f>'Z Score Calc'!C15</f>
        <v>#VALUE!</v>
      </c>
    </row>
    <row r="31" spans="1:4" x14ac:dyDescent="0.3">
      <c r="A31" s="155" t="s">
        <v>217</v>
      </c>
      <c r="B31" s="152">
        <v>2</v>
      </c>
      <c r="C31" s="153" t="e">
        <f>'Z Score Calc'!E30</f>
        <v>#VALUE!</v>
      </c>
      <c r="D31" s="154" t="e">
        <f>'Z Score Calc'!C16</f>
        <v>#VALUE!</v>
      </c>
    </row>
  </sheetData>
  <sheetProtection sheet="1" objects="1" scenarios="1"/>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opLeftCell="A2" workbookViewId="0"/>
  </sheetViews>
  <sheetFormatPr defaultColWidth="10.8984375" defaultRowHeight="15.6" x14ac:dyDescent="0.3"/>
  <cols>
    <col min="1" max="1" width="27.5" style="111" customWidth="1"/>
    <col min="2" max="2" width="15" style="111" customWidth="1"/>
    <col min="3" max="3" width="15.09765625" style="111" customWidth="1"/>
    <col min="4" max="4" width="12.59765625" style="111" customWidth="1"/>
    <col min="5" max="16384" width="10.8984375" style="111"/>
  </cols>
  <sheetData>
    <row r="1" spans="1:4" ht="18" customHeight="1" x14ac:dyDescent="0.3">
      <c r="A1" s="132" t="s">
        <v>280</v>
      </c>
      <c r="C1" s="132"/>
      <c r="D1" s="132"/>
    </row>
    <row r="2" spans="1:4" x14ac:dyDescent="0.3">
      <c r="A2" s="133" t="s">
        <v>281</v>
      </c>
      <c r="B2" s="134"/>
      <c r="C2" s="135"/>
      <c r="D2" s="133"/>
    </row>
    <row r="3" spans="1:4" x14ac:dyDescent="0.3">
      <c r="A3" s="136" t="s">
        <v>282</v>
      </c>
      <c r="B3" s="137" t="s">
        <v>274</v>
      </c>
      <c r="C3" s="142" t="e">
        <f>'Z Score Calc'!B4</f>
        <v>#VALUE!</v>
      </c>
      <c r="D3" s="136"/>
    </row>
    <row r="4" spans="1:4" x14ac:dyDescent="0.3">
      <c r="A4" s="138" t="s">
        <v>283</v>
      </c>
      <c r="B4" s="111" t="s">
        <v>292</v>
      </c>
      <c r="C4" s="139" t="s">
        <v>293</v>
      </c>
      <c r="D4" s="138" t="s">
        <v>286</v>
      </c>
    </row>
    <row r="5" spans="1:4" x14ac:dyDescent="0.3">
      <c r="A5" s="140" t="s">
        <v>287</v>
      </c>
      <c r="B5" s="141" t="e">
        <f>'Z Score Calc'!F5</f>
        <v>#VALUE!</v>
      </c>
      <c r="C5" s="142" t="e">
        <f>'Z Score Calc'!B5</f>
        <v>#VALUE!</v>
      </c>
      <c r="D5" s="143" t="e">
        <f>'Z Score Calc'!C5</f>
        <v>#VALUE!</v>
      </c>
    </row>
    <row r="6" spans="1:4" x14ac:dyDescent="0.3">
      <c r="A6" s="140" t="s">
        <v>219</v>
      </c>
      <c r="B6" s="141" t="e">
        <f>'Z Score Calc'!F6</f>
        <v>#VALUE!</v>
      </c>
      <c r="C6" s="142" t="e">
        <f>'Z Score Calc'!B6</f>
        <v>#VALUE!</v>
      </c>
      <c r="D6" s="143" t="e">
        <f>'Z Score Calc'!C6</f>
        <v>#VALUE!</v>
      </c>
    </row>
    <row r="7" spans="1:4" x14ac:dyDescent="0.3">
      <c r="A7" s="140" t="s">
        <v>288</v>
      </c>
      <c r="B7" s="141" t="e">
        <f>'Z Score Calc'!F7</f>
        <v>#VALUE!</v>
      </c>
      <c r="C7" s="142" t="e">
        <f>'Z Score Calc'!B7</f>
        <v>#VALUE!</v>
      </c>
      <c r="D7" s="143" t="e">
        <f>'Z Score Calc'!C7</f>
        <v>#VALUE!</v>
      </c>
    </row>
    <row r="8" spans="1:4" x14ac:dyDescent="0.3">
      <c r="A8" s="140" t="s">
        <v>289</v>
      </c>
      <c r="B8" s="141" t="e">
        <f>'Z Score Calc'!F8</f>
        <v>#VALUE!</v>
      </c>
      <c r="C8" s="142" t="e">
        <f>'Z Score Calc'!B8</f>
        <v>#VALUE!</v>
      </c>
      <c r="D8" s="143" t="e">
        <f>'Z Score Calc'!C8</f>
        <v>#VALUE!</v>
      </c>
    </row>
    <row r="9" spans="1:4" x14ac:dyDescent="0.3">
      <c r="A9" s="140" t="s">
        <v>290</v>
      </c>
      <c r="B9" s="141" t="e">
        <f>'Z Score Calc'!F9</f>
        <v>#VALUE!</v>
      </c>
      <c r="C9" s="142" t="e">
        <f>'Z Score Calc'!B9</f>
        <v>#VALUE!</v>
      </c>
      <c r="D9" s="143" t="e">
        <f>'Z Score Calc'!C9</f>
        <v>#VALUE!</v>
      </c>
    </row>
    <row r="10" spans="1:4" x14ac:dyDescent="0.3">
      <c r="A10" s="140" t="s">
        <v>291</v>
      </c>
      <c r="B10" s="141" t="e">
        <f>'Z Score Calc'!F10</f>
        <v>#VALUE!</v>
      </c>
      <c r="C10" s="142" t="e">
        <f>'Z Score Calc'!B10</f>
        <v>#VALUE!</v>
      </c>
      <c r="D10" s="143" t="e">
        <f>'Z Score Calc'!C10</f>
        <v>#VALUE!</v>
      </c>
    </row>
    <row r="11" spans="1:4" x14ac:dyDescent="0.3">
      <c r="A11" s="144" t="s">
        <v>212</v>
      </c>
      <c r="B11" s="141" t="e">
        <f>'Z Score Calc'!F11</f>
        <v>#VALUE!</v>
      </c>
      <c r="C11" s="142" t="e">
        <f>'Z Score Calc'!B11</f>
        <v>#VALUE!</v>
      </c>
      <c r="D11" s="143" t="e">
        <f>'Z Score Calc'!C11</f>
        <v>#VALUE!</v>
      </c>
    </row>
    <row r="12" spans="1:4" x14ac:dyDescent="0.3">
      <c r="A12" s="140" t="s">
        <v>213</v>
      </c>
      <c r="B12" s="141" t="e">
        <f>'Z Score Calc'!F12</f>
        <v>#VALUE!</v>
      </c>
      <c r="C12" s="142" t="e">
        <f>'Z Score Calc'!B12</f>
        <v>#VALUE!</v>
      </c>
      <c r="D12" s="143" t="e">
        <f>'Z Score Calc'!C12</f>
        <v>#VALUE!</v>
      </c>
    </row>
    <row r="13" spans="1:4" ht="31.2" x14ac:dyDescent="0.3">
      <c r="A13" s="140" t="s">
        <v>214</v>
      </c>
      <c r="B13" s="141" t="e">
        <f>'Z Score Calc'!F13</f>
        <v>#VALUE!</v>
      </c>
      <c r="C13" s="142" t="e">
        <f>'Z Score Calc'!B13</f>
        <v>#VALUE!</v>
      </c>
      <c r="D13" s="143" t="e">
        <f>'Z Score Calc'!C13</f>
        <v>#VALUE!</v>
      </c>
    </row>
    <row r="14" spans="1:4" x14ac:dyDescent="0.3">
      <c r="A14" s="140" t="s">
        <v>230</v>
      </c>
      <c r="B14" s="141" t="e">
        <f>'Z Score Calc'!F15</f>
        <v>#VALUE!</v>
      </c>
      <c r="C14" s="142" t="e">
        <f>'Z Score Calc'!B15</f>
        <v>#VALUE!</v>
      </c>
      <c r="D14" s="143" t="e">
        <f>'Z Score Calc'!C15</f>
        <v>#VALUE!</v>
      </c>
    </row>
    <row r="15" spans="1:4" x14ac:dyDescent="0.3">
      <c r="A15" s="140" t="s">
        <v>217</v>
      </c>
      <c r="B15" s="141" t="e">
        <f>'Z Score Calc'!F16</f>
        <v>#VALUE!</v>
      </c>
      <c r="C15" s="142" t="e">
        <f>'Z Score Calc'!B16</f>
        <v>#VALUE!</v>
      </c>
      <c r="D15" s="143" t="e">
        <f>'Z Score Calc'!C16</f>
        <v>#VALUE!</v>
      </c>
    </row>
    <row r="17" spans="1:4" x14ac:dyDescent="0.3">
      <c r="A17" s="145" t="s">
        <v>255</v>
      </c>
      <c r="B17" s="146"/>
      <c r="C17" s="147"/>
      <c r="D17" s="145"/>
    </row>
    <row r="18" spans="1:4" x14ac:dyDescent="0.3">
      <c r="A18" s="148" t="s">
        <v>282</v>
      </c>
      <c r="B18" s="149" t="s">
        <v>274</v>
      </c>
      <c r="C18" s="153" t="e">
        <f>'Z Score Calc'!B18</f>
        <v>#VALUE!</v>
      </c>
      <c r="D18" s="148"/>
    </row>
    <row r="19" spans="1:4" x14ac:dyDescent="0.3">
      <c r="A19" s="138" t="s">
        <v>283</v>
      </c>
      <c r="B19" s="111" t="s">
        <v>292</v>
      </c>
      <c r="C19" s="139" t="s">
        <v>293</v>
      </c>
      <c r="D19" s="138" t="s">
        <v>286</v>
      </c>
    </row>
    <row r="20" spans="1:4" x14ac:dyDescent="0.3">
      <c r="A20" s="151" t="s">
        <v>287</v>
      </c>
      <c r="B20" s="152" t="e">
        <f>'Z Score Calc'!F19</f>
        <v>#VALUE!</v>
      </c>
      <c r="C20" s="153" t="e">
        <f>'Z Score Calc'!B19</f>
        <v>#VALUE!</v>
      </c>
      <c r="D20" s="154" t="e">
        <f>'Z Score Calc'!C19</f>
        <v>#VALUE!</v>
      </c>
    </row>
    <row r="21" spans="1:4" x14ac:dyDescent="0.3">
      <c r="A21" s="151" t="s">
        <v>219</v>
      </c>
      <c r="B21" s="152" t="e">
        <f>'Z Score Calc'!F20</f>
        <v>#VALUE!</v>
      </c>
      <c r="C21" s="153" t="e">
        <f>'Z Score Calc'!B20</f>
        <v>#VALUE!</v>
      </c>
      <c r="D21" s="154" t="e">
        <f>'Z Score Calc'!C20</f>
        <v>#VALUE!</v>
      </c>
    </row>
    <row r="22" spans="1:4" x14ac:dyDescent="0.3">
      <c r="A22" s="155" t="s">
        <v>288</v>
      </c>
      <c r="B22" s="152" t="e">
        <f>'Z Score Calc'!F21</f>
        <v>#VALUE!</v>
      </c>
      <c r="C22" s="153" t="e">
        <f>'Z Score Calc'!B21</f>
        <v>#VALUE!</v>
      </c>
      <c r="D22" s="154" t="e">
        <f>'Z Score Calc'!C21</f>
        <v>#VALUE!</v>
      </c>
    </row>
    <row r="23" spans="1:4" x14ac:dyDescent="0.3">
      <c r="A23" s="151" t="s">
        <v>289</v>
      </c>
      <c r="B23" s="152" t="e">
        <f>'Z Score Calc'!F22</f>
        <v>#VALUE!</v>
      </c>
      <c r="C23" s="153" t="e">
        <f>'Z Score Calc'!B22</f>
        <v>#VALUE!</v>
      </c>
      <c r="D23" s="154" t="e">
        <f>'Z Score Calc'!C22</f>
        <v>#VALUE!</v>
      </c>
    </row>
    <row r="24" spans="1:4" x14ac:dyDescent="0.3">
      <c r="A24" s="151" t="s">
        <v>290</v>
      </c>
      <c r="B24" s="152" t="e">
        <f>'Z Score Calc'!F23</f>
        <v>#VALUE!</v>
      </c>
      <c r="C24" s="153" t="e">
        <f>'Z Score Calc'!B23</f>
        <v>#VALUE!</v>
      </c>
      <c r="D24" s="154" t="e">
        <f>'Z Score Calc'!C23</f>
        <v>#VALUE!</v>
      </c>
    </row>
    <row r="25" spans="1:4" x14ac:dyDescent="0.3">
      <c r="A25" s="155" t="s">
        <v>291</v>
      </c>
      <c r="B25" s="152" t="e">
        <f>'Z Score Calc'!F24</f>
        <v>#VALUE!</v>
      </c>
      <c r="C25" s="153" t="e">
        <f>'Z Score Calc'!B24</f>
        <v>#VALUE!</v>
      </c>
      <c r="D25" s="154" t="e">
        <f>'Z Score Calc'!C24</f>
        <v>#VALUE!</v>
      </c>
    </row>
    <row r="26" spans="1:4" x14ac:dyDescent="0.3">
      <c r="A26" s="151" t="s">
        <v>212</v>
      </c>
      <c r="B26" s="152" t="e">
        <f>'Z Score Calc'!F25</f>
        <v>#VALUE!</v>
      </c>
      <c r="C26" s="153" t="e">
        <f>'Z Score Calc'!B25</f>
        <v>#VALUE!</v>
      </c>
      <c r="D26" s="154" t="e">
        <f>'Z Score Calc'!C25</f>
        <v>#VALUE!</v>
      </c>
    </row>
    <row r="27" spans="1:4" x14ac:dyDescent="0.3">
      <c r="A27" s="155" t="s">
        <v>213</v>
      </c>
      <c r="B27" s="152" t="e">
        <f>'Z Score Calc'!F26</f>
        <v>#VALUE!</v>
      </c>
      <c r="C27" s="153" t="e">
        <f>'Z Score Calc'!B26</f>
        <v>#VALUE!</v>
      </c>
      <c r="D27" s="154" t="e">
        <f>'Z Score Calc'!C26</f>
        <v>#VALUE!</v>
      </c>
    </row>
    <row r="28" spans="1:4" ht="31.2" x14ac:dyDescent="0.3">
      <c r="A28" s="155" t="s">
        <v>214</v>
      </c>
      <c r="B28" s="152" t="e">
        <f>'Z Score Calc'!F27</f>
        <v>#VALUE!</v>
      </c>
      <c r="C28" s="153" t="e">
        <f>'Z Score Calc'!B27</f>
        <v>#VALUE!</v>
      </c>
      <c r="D28" s="154" t="e">
        <f>'Z Score Calc'!C27</f>
        <v>#VALUE!</v>
      </c>
    </row>
    <row r="29" spans="1:4" x14ac:dyDescent="0.3">
      <c r="A29" s="155" t="s">
        <v>215</v>
      </c>
      <c r="B29" s="152" t="e">
        <f>'Z Score Calc'!F28</f>
        <v>#VALUE!</v>
      </c>
      <c r="C29" s="153" t="e">
        <f>'Z Score Calc'!B28</f>
        <v>#VALUE!</v>
      </c>
      <c r="D29" s="154" t="e">
        <f>'Z Score Calc'!C28</f>
        <v>#VALUE!</v>
      </c>
    </row>
    <row r="30" spans="1:4" x14ac:dyDescent="0.3">
      <c r="A30" s="155" t="s">
        <v>230</v>
      </c>
      <c r="B30" s="152" t="e">
        <f>'Z Score Calc'!F29</f>
        <v>#VALUE!</v>
      </c>
      <c r="C30" s="153" t="e">
        <f>'Z Score Calc'!B29</f>
        <v>#VALUE!</v>
      </c>
      <c r="D30" s="154" t="e">
        <f>'Z Score Calc'!C29</f>
        <v>#VALUE!</v>
      </c>
    </row>
    <row r="31" spans="1:4" x14ac:dyDescent="0.3">
      <c r="A31" s="155" t="s">
        <v>217</v>
      </c>
      <c r="B31" s="152" t="e">
        <f>'Z Score Calc'!F30</f>
        <v>#VALUE!</v>
      </c>
      <c r="C31" s="153" t="e">
        <f>'Z Score Calc'!B30</f>
        <v>#VALUE!</v>
      </c>
      <c r="D31" s="154" t="e">
        <f>'Z Score Calc'!C30</f>
        <v>#VALUE!</v>
      </c>
    </row>
  </sheetData>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96"/>
  <sheetViews>
    <sheetView topLeftCell="A20" zoomScale="80" zoomScaleNormal="80" zoomScalePageLayoutView="80" workbookViewId="0">
      <selection activeCell="B160" sqref="B160:N160"/>
    </sheetView>
  </sheetViews>
  <sheetFormatPr defaultColWidth="8.8984375" defaultRowHeight="15.6" x14ac:dyDescent="0.3"/>
  <cols>
    <col min="1" max="1" width="35.09765625" style="111" customWidth="1"/>
    <col min="2" max="4" width="12" bestFit="1" customWidth="1"/>
    <col min="5" max="8" width="13.09765625" bestFit="1" customWidth="1"/>
    <col min="9" max="11" width="14.09765625" bestFit="1" customWidth="1"/>
    <col min="12" max="13" width="9.5" bestFit="1" customWidth="1"/>
    <col min="14" max="14" width="6.8984375" customWidth="1"/>
  </cols>
  <sheetData>
    <row r="2" spans="1:11" x14ac:dyDescent="0.3">
      <c r="G2" t="s">
        <v>313</v>
      </c>
      <c r="I2" t="s">
        <v>314</v>
      </c>
    </row>
    <row r="3" spans="1:11" x14ac:dyDescent="0.3">
      <c r="A3" s="110">
        <v>0</v>
      </c>
      <c r="C3" s="98">
        <v>0</v>
      </c>
      <c r="E3" s="98">
        <v>0</v>
      </c>
      <c r="G3" s="98">
        <v>5</v>
      </c>
      <c r="I3" s="98">
        <v>1</v>
      </c>
      <c r="K3" s="98" t="s">
        <v>233</v>
      </c>
    </row>
    <row r="4" spans="1:11" x14ac:dyDescent="0.3">
      <c r="A4" s="110">
        <v>1</v>
      </c>
      <c r="C4" s="98">
        <v>2</v>
      </c>
      <c r="E4" s="98">
        <v>1</v>
      </c>
      <c r="G4" s="98">
        <v>6</v>
      </c>
      <c r="I4" s="98">
        <v>2</v>
      </c>
      <c r="K4" s="98" t="s">
        <v>277</v>
      </c>
    </row>
    <row r="5" spans="1:11" x14ac:dyDescent="0.3">
      <c r="A5" s="110">
        <v>2</v>
      </c>
      <c r="E5" s="98">
        <v>2</v>
      </c>
      <c r="G5" s="98">
        <v>7</v>
      </c>
      <c r="I5" s="98">
        <v>3</v>
      </c>
      <c r="K5" s="98" t="s">
        <v>315</v>
      </c>
    </row>
    <row r="6" spans="1:11" x14ac:dyDescent="0.3">
      <c r="E6" s="98" t="s">
        <v>216</v>
      </c>
      <c r="G6" s="98">
        <v>8</v>
      </c>
      <c r="I6" s="98">
        <v>4</v>
      </c>
      <c r="K6" s="98" t="s">
        <v>316</v>
      </c>
    </row>
    <row r="7" spans="1:11" x14ac:dyDescent="0.3">
      <c r="G7" s="98">
        <v>9</v>
      </c>
      <c r="I7" s="98">
        <v>5</v>
      </c>
    </row>
    <row r="8" spans="1:11" x14ac:dyDescent="0.3">
      <c r="G8" s="98">
        <v>10</v>
      </c>
      <c r="I8" s="98">
        <v>6</v>
      </c>
    </row>
    <row r="9" spans="1:11" x14ac:dyDescent="0.3">
      <c r="G9" s="98">
        <v>11</v>
      </c>
      <c r="I9" s="98">
        <v>7</v>
      </c>
    </row>
    <row r="10" spans="1:11" x14ac:dyDescent="0.3">
      <c r="G10" s="98">
        <v>12</v>
      </c>
      <c r="I10" s="98">
        <v>8</v>
      </c>
    </row>
    <row r="11" spans="1:11" x14ac:dyDescent="0.3">
      <c r="G11" s="98">
        <v>13</v>
      </c>
      <c r="I11" s="98">
        <v>9</v>
      </c>
    </row>
    <row r="12" spans="1:11" x14ac:dyDescent="0.3">
      <c r="G12" s="98">
        <v>14</v>
      </c>
      <c r="I12" s="98">
        <v>10</v>
      </c>
    </row>
    <row r="13" spans="1:11" x14ac:dyDescent="0.3">
      <c r="G13" s="98">
        <v>15</v>
      </c>
      <c r="I13" s="98">
        <v>11</v>
      </c>
    </row>
    <row r="14" spans="1:11" x14ac:dyDescent="0.3">
      <c r="G14" s="98">
        <v>16</v>
      </c>
    </row>
    <row r="15" spans="1:11" x14ac:dyDescent="0.3">
      <c r="G15" s="98">
        <v>17</v>
      </c>
    </row>
    <row r="17" spans="1:14" x14ac:dyDescent="0.3">
      <c r="A17" s="110"/>
      <c r="B17" s="98">
        <v>5</v>
      </c>
      <c r="C17" s="98">
        <v>6</v>
      </c>
      <c r="D17" s="98">
        <v>7</v>
      </c>
      <c r="E17" s="98">
        <v>8</v>
      </c>
      <c r="F17" s="98">
        <v>9</v>
      </c>
      <c r="G17" s="98">
        <v>10</v>
      </c>
      <c r="H17" s="98">
        <v>11</v>
      </c>
      <c r="I17" s="98">
        <v>12</v>
      </c>
      <c r="J17" s="98">
        <v>13</v>
      </c>
      <c r="K17" s="98">
        <v>14</v>
      </c>
      <c r="L17" s="98">
        <v>15</v>
      </c>
      <c r="M17" s="98">
        <v>16</v>
      </c>
      <c r="N17" s="98">
        <v>17</v>
      </c>
    </row>
    <row r="18" spans="1:14" x14ac:dyDescent="0.3">
      <c r="A18" s="110" t="s">
        <v>249</v>
      </c>
      <c r="B18" s="98" t="s">
        <v>25</v>
      </c>
      <c r="C18" s="98" t="s">
        <v>25</v>
      </c>
      <c r="D18" s="98" t="s">
        <v>25</v>
      </c>
      <c r="E18" s="98" t="s">
        <v>191</v>
      </c>
      <c r="F18" s="98" t="s">
        <v>191</v>
      </c>
      <c r="G18" s="98" t="s">
        <v>191</v>
      </c>
      <c r="H18" s="98" t="s">
        <v>191</v>
      </c>
      <c r="I18" s="98" t="s">
        <v>27</v>
      </c>
      <c r="J18" s="98" t="s">
        <v>27</v>
      </c>
      <c r="K18" s="98" t="s">
        <v>27</v>
      </c>
      <c r="L18" s="98" t="s">
        <v>194</v>
      </c>
      <c r="M18" s="98" t="s">
        <v>194</v>
      </c>
      <c r="N18" s="98" t="s">
        <v>194</v>
      </c>
    </row>
    <row r="19" spans="1:14" x14ac:dyDescent="0.3">
      <c r="A19" s="110" t="s">
        <v>269</v>
      </c>
      <c r="B19" s="98" t="s">
        <v>270</v>
      </c>
      <c r="C19" s="98" t="s">
        <v>270</v>
      </c>
      <c r="D19" s="98" t="s">
        <v>270</v>
      </c>
      <c r="E19" s="98" t="s">
        <v>271</v>
      </c>
      <c r="F19" s="98" t="s">
        <v>271</v>
      </c>
      <c r="G19" s="98" t="s">
        <v>271</v>
      </c>
      <c r="H19" s="98" t="s">
        <v>271</v>
      </c>
      <c r="I19" s="98" t="s">
        <v>272</v>
      </c>
      <c r="J19" s="98" t="s">
        <v>272</v>
      </c>
      <c r="K19" s="98" t="s">
        <v>272</v>
      </c>
      <c r="L19" s="98" t="s">
        <v>273</v>
      </c>
      <c r="M19" s="98" t="s">
        <v>273</v>
      </c>
      <c r="N19" s="98" t="s">
        <v>273</v>
      </c>
    </row>
    <row r="21" spans="1:14" ht="42" x14ac:dyDescent="0.4">
      <c r="A21" s="112" t="s">
        <v>183</v>
      </c>
    </row>
    <row r="22" spans="1:14" ht="16.2" thickBot="1" x14ac:dyDescent="0.35">
      <c r="A22" s="113" t="s">
        <v>239</v>
      </c>
      <c r="B22" s="98">
        <f>B$17</f>
        <v>5</v>
      </c>
      <c r="C22" s="98">
        <f t="shared" ref="C22:N22" si="0">C$17</f>
        <v>6</v>
      </c>
      <c r="D22" s="98">
        <f t="shared" si="0"/>
        <v>7</v>
      </c>
      <c r="E22" s="98">
        <f t="shared" si="0"/>
        <v>8</v>
      </c>
      <c r="F22" s="98">
        <f t="shared" si="0"/>
        <v>9</v>
      </c>
      <c r="G22" s="98">
        <f t="shared" si="0"/>
        <v>10</v>
      </c>
      <c r="H22" s="98">
        <f t="shared" si="0"/>
        <v>11</v>
      </c>
      <c r="I22" s="98">
        <f t="shared" si="0"/>
        <v>12</v>
      </c>
      <c r="J22" s="98">
        <f t="shared" si="0"/>
        <v>13</v>
      </c>
      <c r="K22" s="98">
        <f t="shared" si="0"/>
        <v>14</v>
      </c>
      <c r="L22" s="98">
        <f t="shared" si="0"/>
        <v>15</v>
      </c>
      <c r="M22" s="98">
        <f t="shared" si="0"/>
        <v>16</v>
      </c>
      <c r="N22" s="98">
        <f t="shared" si="0"/>
        <v>17</v>
      </c>
    </row>
    <row r="23" spans="1:14" ht="16.2" thickBot="1" x14ac:dyDescent="0.35">
      <c r="A23" s="111" t="s">
        <v>240</v>
      </c>
      <c r="B23" s="101">
        <v>4.8499999999999996</v>
      </c>
      <c r="C23" s="104">
        <v>4.1900000000000004</v>
      </c>
      <c r="D23" s="101">
        <v>3.5</v>
      </c>
      <c r="E23" s="104">
        <v>1.94</v>
      </c>
      <c r="F23" s="101">
        <v>1.53</v>
      </c>
      <c r="G23" s="101">
        <v>1.68</v>
      </c>
      <c r="H23" s="101">
        <v>1.07</v>
      </c>
      <c r="I23" s="101">
        <v>0.86</v>
      </c>
      <c r="J23" s="101">
        <v>0.73</v>
      </c>
      <c r="K23" s="101">
        <v>0.68</v>
      </c>
      <c r="L23" s="101">
        <v>0.36</v>
      </c>
      <c r="M23" s="101">
        <v>0.36</v>
      </c>
      <c r="N23" s="101">
        <v>0.36</v>
      </c>
    </row>
    <row r="24" spans="1:14" ht="16.2" thickBot="1" x14ac:dyDescent="0.35">
      <c r="A24" s="111" t="s">
        <v>241</v>
      </c>
      <c r="B24" s="102">
        <v>0.4</v>
      </c>
      <c r="C24" s="103">
        <v>0.35</v>
      </c>
      <c r="D24" s="102">
        <v>0.28999999999999998</v>
      </c>
      <c r="E24" s="103">
        <v>0.16</v>
      </c>
      <c r="F24" s="102">
        <v>0.13</v>
      </c>
      <c r="G24" s="102">
        <v>0.14000000000000001</v>
      </c>
      <c r="H24" s="102">
        <v>0.09</v>
      </c>
      <c r="I24" s="102">
        <v>7.0000000000000007E-2</v>
      </c>
      <c r="J24" s="102">
        <v>0.06</v>
      </c>
      <c r="K24" s="102">
        <v>0.06</v>
      </c>
      <c r="L24" s="102">
        <v>0.03</v>
      </c>
      <c r="M24" s="102">
        <v>0.03</v>
      </c>
      <c r="N24" s="102">
        <v>0.03</v>
      </c>
    </row>
    <row r="25" spans="1:14" ht="16.2" thickBot="1" x14ac:dyDescent="0.35">
      <c r="A25" s="111" t="s">
        <v>242</v>
      </c>
      <c r="B25" s="102">
        <v>10.220000000000001</v>
      </c>
      <c r="C25" s="103">
        <v>7.16</v>
      </c>
      <c r="D25" s="102">
        <v>6.12</v>
      </c>
      <c r="E25" s="103">
        <v>5.26</v>
      </c>
      <c r="F25" s="102">
        <v>4.88</v>
      </c>
      <c r="G25" s="102">
        <v>4.07</v>
      </c>
      <c r="H25" s="102">
        <v>3.78</v>
      </c>
      <c r="I25" s="102">
        <v>3.55</v>
      </c>
      <c r="J25" s="102">
        <v>2.64</v>
      </c>
      <c r="K25" s="102">
        <v>2.83</v>
      </c>
      <c r="L25" s="102">
        <v>1.89</v>
      </c>
      <c r="M25" s="102">
        <v>1.89</v>
      </c>
      <c r="N25" s="102">
        <v>1.89</v>
      </c>
    </row>
    <row r="26" spans="1:14" ht="16.2" thickBot="1" x14ac:dyDescent="0.35">
      <c r="A26" s="111" t="s">
        <v>243</v>
      </c>
      <c r="B26" s="102">
        <v>0.79</v>
      </c>
      <c r="C26" s="103">
        <v>0.55000000000000004</v>
      </c>
      <c r="D26" s="102">
        <v>0.47</v>
      </c>
      <c r="E26" s="103">
        <v>0.4</v>
      </c>
      <c r="F26" s="102">
        <v>0.38</v>
      </c>
      <c r="G26" s="102">
        <v>0.31</v>
      </c>
      <c r="H26" s="102">
        <v>0.28999999999999998</v>
      </c>
      <c r="I26" s="102">
        <v>0.27</v>
      </c>
      <c r="J26" s="102">
        <v>0.2</v>
      </c>
      <c r="K26" s="102">
        <v>0.22</v>
      </c>
      <c r="L26" s="102">
        <v>0.15</v>
      </c>
      <c r="M26" s="102">
        <v>0.15</v>
      </c>
      <c r="N26" s="102">
        <v>0.15</v>
      </c>
    </row>
    <row r="27" spans="1:14" ht="16.2" thickBot="1" x14ac:dyDescent="0.35">
      <c r="A27" s="111" t="s">
        <v>195</v>
      </c>
      <c r="B27" s="102">
        <v>15.06</v>
      </c>
      <c r="C27" s="103">
        <v>11.35</v>
      </c>
      <c r="D27" s="102">
        <v>9.6199999999999992</v>
      </c>
      <c r="E27" s="103">
        <v>7.2</v>
      </c>
      <c r="F27" s="102">
        <v>6.4</v>
      </c>
      <c r="G27" s="102">
        <v>5.75</v>
      </c>
      <c r="H27" s="102">
        <v>4.8499999999999996</v>
      </c>
      <c r="I27" s="102">
        <v>4.42</v>
      </c>
      <c r="J27" s="102">
        <v>3.37</v>
      </c>
      <c r="K27" s="102">
        <v>3.51</v>
      </c>
      <c r="L27" s="102">
        <v>2.25</v>
      </c>
      <c r="M27" s="102">
        <v>2.25</v>
      </c>
      <c r="N27" s="102">
        <v>2.25</v>
      </c>
    </row>
    <row r="28" spans="1:14" ht="16.2" thickBot="1" x14ac:dyDescent="0.35">
      <c r="A28" s="111" t="s">
        <v>197</v>
      </c>
      <c r="B28" s="102">
        <v>0.59</v>
      </c>
      <c r="C28" s="103">
        <v>0.45</v>
      </c>
      <c r="D28" s="102">
        <v>0.38</v>
      </c>
      <c r="E28" s="103">
        <v>0.28000000000000003</v>
      </c>
      <c r="F28" s="102">
        <v>0.25</v>
      </c>
      <c r="G28" s="102">
        <v>0.23</v>
      </c>
      <c r="H28" s="102">
        <v>0.19</v>
      </c>
      <c r="I28" s="102">
        <v>0.17</v>
      </c>
      <c r="J28" s="102">
        <v>0.13</v>
      </c>
      <c r="K28" s="102">
        <v>0.14000000000000001</v>
      </c>
      <c r="L28" s="102">
        <v>0.09</v>
      </c>
      <c r="M28" s="102">
        <v>0.09</v>
      </c>
      <c r="N28" s="102">
        <v>0.09</v>
      </c>
    </row>
    <row r="29" spans="1:14" ht="16.2" thickBot="1" x14ac:dyDescent="0.35">
      <c r="A29" s="113" t="s">
        <v>187</v>
      </c>
      <c r="B29" s="98">
        <f>B$17</f>
        <v>5</v>
      </c>
      <c r="C29" s="98">
        <f t="shared" ref="C29:N29" si="1">C$17</f>
        <v>6</v>
      </c>
      <c r="D29" s="98">
        <f t="shared" si="1"/>
        <v>7</v>
      </c>
      <c r="E29" s="98">
        <f t="shared" si="1"/>
        <v>8</v>
      </c>
      <c r="F29" s="98">
        <f t="shared" si="1"/>
        <v>9</v>
      </c>
      <c r="G29" s="98">
        <f t="shared" si="1"/>
        <v>10</v>
      </c>
      <c r="H29" s="98">
        <f t="shared" si="1"/>
        <v>11</v>
      </c>
      <c r="I29" s="98">
        <f t="shared" si="1"/>
        <v>12</v>
      </c>
      <c r="J29" s="98">
        <f t="shared" si="1"/>
        <v>13</v>
      </c>
      <c r="K29" s="98">
        <f t="shared" si="1"/>
        <v>14</v>
      </c>
      <c r="L29" s="98">
        <f t="shared" si="1"/>
        <v>15</v>
      </c>
      <c r="M29" s="98">
        <f t="shared" si="1"/>
        <v>16</v>
      </c>
      <c r="N29" s="98">
        <f t="shared" si="1"/>
        <v>17</v>
      </c>
    </row>
    <row r="30" spans="1:14" ht="16.2" thickBot="1" x14ac:dyDescent="0.35">
      <c r="A30" s="111" t="str">
        <f>A23</f>
        <v>Intensity of Support: Physical assistance</v>
      </c>
      <c r="B30" s="101">
        <v>2.48</v>
      </c>
      <c r="C30" s="105">
        <v>2.56</v>
      </c>
      <c r="D30" s="101">
        <v>2.54</v>
      </c>
      <c r="E30" s="108">
        <v>1.32</v>
      </c>
      <c r="F30" s="101">
        <v>1.26</v>
      </c>
      <c r="G30" s="101">
        <v>1.21</v>
      </c>
      <c r="H30" s="101">
        <v>1.1599999999999999</v>
      </c>
      <c r="I30" s="101">
        <v>0.74</v>
      </c>
      <c r="J30" s="101">
        <v>0.69</v>
      </c>
      <c r="K30" s="101">
        <v>0.82</v>
      </c>
      <c r="L30" s="101">
        <v>0.32</v>
      </c>
      <c r="M30" s="101">
        <v>0.32</v>
      </c>
      <c r="N30" s="101">
        <v>0.32</v>
      </c>
    </row>
    <row r="31" spans="1:14" ht="16.2" thickBot="1" x14ac:dyDescent="0.35">
      <c r="A31" s="111" t="str">
        <f t="shared" ref="A31:A35" si="2">A24</f>
        <v>Extent of Support: Physical assistance</v>
      </c>
      <c r="B31" s="102">
        <v>0.21</v>
      </c>
      <c r="C31" s="106">
        <v>0.21</v>
      </c>
      <c r="D31" s="102">
        <v>0.21</v>
      </c>
      <c r="E31" s="107">
        <v>0.11</v>
      </c>
      <c r="F31" s="102">
        <v>0.1</v>
      </c>
      <c r="G31" s="102">
        <v>0.1</v>
      </c>
      <c r="H31" s="102">
        <v>0.1</v>
      </c>
      <c r="I31" s="102">
        <v>0.06</v>
      </c>
      <c r="J31" s="102">
        <v>0.06</v>
      </c>
      <c r="K31" s="102">
        <v>7.0000000000000007E-2</v>
      </c>
      <c r="L31" s="102">
        <v>0.03</v>
      </c>
      <c r="M31" s="102">
        <v>0.03</v>
      </c>
      <c r="N31" s="102">
        <v>0.03</v>
      </c>
    </row>
    <row r="32" spans="1:14" ht="16.2" thickBot="1" x14ac:dyDescent="0.35">
      <c r="A32" s="111" t="str">
        <f t="shared" si="2"/>
        <v>Intensity of Support: Supervision</v>
      </c>
      <c r="B32" s="102">
        <v>1.99</v>
      </c>
      <c r="C32" s="106">
        <v>1.95</v>
      </c>
      <c r="D32" s="102">
        <v>2.35</v>
      </c>
      <c r="E32" s="107">
        <v>2.04</v>
      </c>
      <c r="F32" s="102">
        <v>1.9</v>
      </c>
      <c r="G32" s="102">
        <v>1.82</v>
      </c>
      <c r="H32" s="102">
        <v>1.36</v>
      </c>
      <c r="I32" s="102">
        <v>1.75</v>
      </c>
      <c r="J32" s="102">
        <v>1.17</v>
      </c>
      <c r="K32" s="102">
        <v>1.36</v>
      </c>
      <c r="L32" s="102">
        <v>1.1399999999999999</v>
      </c>
      <c r="M32" s="102">
        <v>1.1399999999999999</v>
      </c>
      <c r="N32" s="102">
        <v>1.1399999999999999</v>
      </c>
    </row>
    <row r="33" spans="1:14" ht="16.2" thickBot="1" x14ac:dyDescent="0.35">
      <c r="A33" s="111" t="str">
        <f t="shared" si="2"/>
        <v>Extent of Support: Supervision</v>
      </c>
      <c r="B33" s="102">
        <v>0.15</v>
      </c>
      <c r="C33" s="106">
        <v>0.15</v>
      </c>
      <c r="D33" s="102">
        <v>0.18</v>
      </c>
      <c r="E33" s="107">
        <v>0.16</v>
      </c>
      <c r="F33" s="102">
        <v>0.15</v>
      </c>
      <c r="G33" s="102">
        <v>0.14000000000000001</v>
      </c>
      <c r="H33" s="102">
        <v>0.1</v>
      </c>
      <c r="I33" s="102">
        <v>0.13</v>
      </c>
      <c r="J33" s="102">
        <v>0.09</v>
      </c>
      <c r="K33" s="102">
        <v>0.1</v>
      </c>
      <c r="L33" s="102">
        <v>0.09</v>
      </c>
      <c r="M33" s="102">
        <v>0.09</v>
      </c>
      <c r="N33" s="102">
        <v>0.09</v>
      </c>
    </row>
    <row r="34" spans="1:14" ht="16.2" thickBot="1" x14ac:dyDescent="0.35">
      <c r="A34" s="111" t="str">
        <f t="shared" si="2"/>
        <v>Overall intensity of support</v>
      </c>
      <c r="B34" s="102">
        <v>3.36</v>
      </c>
      <c r="C34" s="106">
        <v>4.17</v>
      </c>
      <c r="D34" s="102">
        <v>4.63</v>
      </c>
      <c r="E34" s="107">
        <v>3.01</v>
      </c>
      <c r="F34" s="102">
        <v>2.5299999999999998</v>
      </c>
      <c r="G34" s="102">
        <v>2.62</v>
      </c>
      <c r="H34" s="102">
        <v>2.09</v>
      </c>
      <c r="I34" s="102">
        <v>2.2999999999999998</v>
      </c>
      <c r="J34" s="102">
        <v>1.57</v>
      </c>
      <c r="K34" s="102">
        <v>1.89</v>
      </c>
      <c r="L34" s="102">
        <v>1.33</v>
      </c>
      <c r="M34" s="102">
        <v>1.33</v>
      </c>
      <c r="N34" s="102">
        <v>1.33</v>
      </c>
    </row>
    <row r="35" spans="1:14" ht="16.2" thickBot="1" x14ac:dyDescent="0.35">
      <c r="A35" s="111" t="str">
        <f t="shared" si="2"/>
        <v>Overall extent of support</v>
      </c>
      <c r="B35" s="102">
        <v>0.14000000000000001</v>
      </c>
      <c r="C35" s="106">
        <v>0.17</v>
      </c>
      <c r="D35" s="102">
        <v>0.19</v>
      </c>
      <c r="E35" s="107">
        <v>0.12</v>
      </c>
      <c r="F35" s="102">
        <v>0.1</v>
      </c>
      <c r="G35" s="102">
        <v>0.1</v>
      </c>
      <c r="H35" s="102">
        <v>0.08</v>
      </c>
      <c r="I35" s="102">
        <v>0.09</v>
      </c>
      <c r="J35" s="102">
        <v>0.06</v>
      </c>
      <c r="K35" s="102">
        <v>7.0000000000000007E-2</v>
      </c>
      <c r="L35" s="102">
        <v>0.05</v>
      </c>
      <c r="M35" s="102">
        <v>0.05</v>
      </c>
      <c r="N35" s="102">
        <v>0.05</v>
      </c>
    </row>
    <row r="36" spans="1:14" ht="16.2" thickBot="1" x14ac:dyDescent="0.35">
      <c r="A36" s="113" t="s">
        <v>275</v>
      </c>
      <c r="B36" s="98">
        <f>B$17</f>
        <v>5</v>
      </c>
      <c r="C36" s="98">
        <f t="shared" ref="C36:N36" si="3">C$17</f>
        <v>6</v>
      </c>
      <c r="D36" s="98">
        <f t="shared" si="3"/>
        <v>7</v>
      </c>
      <c r="E36" s="98">
        <f t="shared" si="3"/>
        <v>8</v>
      </c>
      <c r="F36" s="98">
        <f t="shared" si="3"/>
        <v>9</v>
      </c>
      <c r="G36" s="98">
        <f t="shared" si="3"/>
        <v>10</v>
      </c>
      <c r="H36" s="98">
        <f t="shared" si="3"/>
        <v>11</v>
      </c>
      <c r="I36" s="98">
        <f t="shared" si="3"/>
        <v>12</v>
      </c>
      <c r="J36" s="98">
        <f t="shared" si="3"/>
        <v>13</v>
      </c>
      <c r="K36" s="98">
        <f t="shared" si="3"/>
        <v>14</v>
      </c>
      <c r="L36" s="98">
        <f t="shared" si="3"/>
        <v>15</v>
      </c>
      <c r="M36" s="98">
        <f t="shared" si="3"/>
        <v>16</v>
      </c>
      <c r="N36" s="98">
        <f t="shared" si="3"/>
        <v>17</v>
      </c>
    </row>
    <row r="37" spans="1:14" ht="16.2" thickBot="1" x14ac:dyDescent="0.35">
      <c r="A37" s="111" t="str">
        <f>A30</f>
        <v>Intensity of Support: Physical assistance</v>
      </c>
      <c r="B37" s="101">
        <v>9.81</v>
      </c>
      <c r="C37" s="107">
        <v>9.31</v>
      </c>
      <c r="D37" s="105">
        <v>8.58</v>
      </c>
      <c r="E37" s="104">
        <v>4.58</v>
      </c>
      <c r="F37" s="104">
        <v>4.05</v>
      </c>
      <c r="G37" s="104">
        <v>4.0999999999999996</v>
      </c>
      <c r="H37" s="104">
        <v>3.39</v>
      </c>
      <c r="I37" s="104">
        <v>2.34</v>
      </c>
      <c r="J37" s="104">
        <v>2.11</v>
      </c>
      <c r="K37" s="104">
        <v>2.3199999999999998</v>
      </c>
      <c r="L37" s="104">
        <v>1</v>
      </c>
      <c r="M37" s="104">
        <v>1</v>
      </c>
      <c r="N37" s="104">
        <v>1</v>
      </c>
    </row>
    <row r="38" spans="1:14" ht="16.2" thickBot="1" x14ac:dyDescent="0.35">
      <c r="A38" s="111" t="str">
        <f t="shared" ref="A38:A42" si="4">A31</f>
        <v>Extent of Support: Physical assistance</v>
      </c>
      <c r="B38" s="102">
        <v>0.82</v>
      </c>
      <c r="C38" s="107">
        <v>0.77</v>
      </c>
      <c r="D38" s="106">
        <v>0.71</v>
      </c>
      <c r="E38" s="103">
        <v>0.38</v>
      </c>
      <c r="F38" s="103">
        <v>0.33</v>
      </c>
      <c r="G38" s="103">
        <v>0.34</v>
      </c>
      <c r="H38" s="103">
        <v>0.28999999999999998</v>
      </c>
      <c r="I38" s="103">
        <v>0.19</v>
      </c>
      <c r="J38" s="103">
        <v>0.18</v>
      </c>
      <c r="K38" s="103">
        <v>0.2</v>
      </c>
      <c r="L38" s="103">
        <v>0.09</v>
      </c>
      <c r="M38" s="103">
        <v>0.09</v>
      </c>
      <c r="N38" s="103">
        <v>0.09</v>
      </c>
    </row>
    <row r="39" spans="1:14" ht="16.2" thickBot="1" x14ac:dyDescent="0.35">
      <c r="A39" s="111" t="str">
        <f t="shared" si="4"/>
        <v>Intensity of Support: Supervision</v>
      </c>
      <c r="B39" s="102">
        <v>14.2</v>
      </c>
      <c r="C39" s="107">
        <v>11.06</v>
      </c>
      <c r="D39" s="106">
        <v>10.82</v>
      </c>
      <c r="E39" s="103">
        <v>9.34</v>
      </c>
      <c r="F39" s="103">
        <v>8.68</v>
      </c>
      <c r="G39" s="103">
        <v>7.71</v>
      </c>
      <c r="H39" s="103">
        <v>6.5</v>
      </c>
      <c r="I39" s="103">
        <v>7.05</v>
      </c>
      <c r="J39" s="103">
        <v>4.9800000000000004</v>
      </c>
      <c r="K39" s="103">
        <v>5.55</v>
      </c>
      <c r="L39" s="103">
        <v>4.17</v>
      </c>
      <c r="M39" s="103">
        <v>4.17</v>
      </c>
      <c r="N39" s="103">
        <v>4.17</v>
      </c>
    </row>
    <row r="40" spans="1:14" ht="16.2" thickBot="1" x14ac:dyDescent="0.35">
      <c r="A40" s="111" t="str">
        <f t="shared" si="4"/>
        <v>Extent of Support: Supervision</v>
      </c>
      <c r="B40" s="102">
        <v>1.0900000000000001</v>
      </c>
      <c r="C40" s="107">
        <v>0.85</v>
      </c>
      <c r="D40" s="106">
        <v>0.83</v>
      </c>
      <c r="E40" s="103">
        <v>0.72</v>
      </c>
      <c r="F40" s="103">
        <v>0.68</v>
      </c>
      <c r="G40" s="103">
        <v>0.59</v>
      </c>
      <c r="H40" s="103">
        <v>0.49</v>
      </c>
      <c r="I40" s="103">
        <v>0.53</v>
      </c>
      <c r="J40" s="103">
        <v>0.38</v>
      </c>
      <c r="K40" s="103">
        <v>0.42</v>
      </c>
      <c r="L40" s="103">
        <v>0.33</v>
      </c>
      <c r="M40" s="103">
        <v>0.33</v>
      </c>
      <c r="N40" s="103">
        <v>0.33</v>
      </c>
    </row>
    <row r="41" spans="1:14" ht="16.2" thickBot="1" x14ac:dyDescent="0.35">
      <c r="A41" s="111" t="str">
        <f t="shared" si="4"/>
        <v>Overall intensity of support</v>
      </c>
      <c r="B41" s="102">
        <v>21.78</v>
      </c>
      <c r="C41" s="107">
        <v>19.690000000000001</v>
      </c>
      <c r="D41" s="106">
        <v>18.88</v>
      </c>
      <c r="E41" s="103">
        <v>13.22</v>
      </c>
      <c r="F41" s="103">
        <v>11.46</v>
      </c>
      <c r="G41" s="103">
        <v>10.99</v>
      </c>
      <c r="H41" s="103">
        <v>9.0299999999999994</v>
      </c>
      <c r="I41" s="103">
        <v>9.02</v>
      </c>
      <c r="J41" s="103">
        <v>6.51</v>
      </c>
      <c r="K41" s="103">
        <v>7.29</v>
      </c>
      <c r="L41" s="103">
        <v>4.91</v>
      </c>
      <c r="M41" s="103">
        <v>4.91</v>
      </c>
      <c r="N41" s="103">
        <v>4.91</v>
      </c>
    </row>
    <row r="42" spans="1:14" ht="16.2" thickBot="1" x14ac:dyDescent="0.35">
      <c r="A42" s="111" t="str">
        <f t="shared" si="4"/>
        <v>Overall extent of support</v>
      </c>
      <c r="B42" s="102">
        <v>0.87</v>
      </c>
      <c r="C42" s="107">
        <v>0.79</v>
      </c>
      <c r="D42" s="106">
        <v>0.76</v>
      </c>
      <c r="E42" s="103">
        <v>0.52</v>
      </c>
      <c r="F42" s="103">
        <v>0.45</v>
      </c>
      <c r="G42" s="103">
        <v>0.43</v>
      </c>
      <c r="H42" s="103">
        <v>0.35</v>
      </c>
      <c r="I42" s="103">
        <v>0.35</v>
      </c>
      <c r="J42" s="103">
        <v>0.25</v>
      </c>
      <c r="K42" s="103">
        <v>0.28000000000000003</v>
      </c>
      <c r="L42" s="103">
        <v>0.19</v>
      </c>
      <c r="M42" s="103">
        <v>0.19</v>
      </c>
      <c r="N42" s="103">
        <v>0.19</v>
      </c>
    </row>
    <row r="43" spans="1:14" ht="16.2" thickBot="1" x14ac:dyDescent="0.35">
      <c r="A43" s="113" t="s">
        <v>244</v>
      </c>
      <c r="B43" s="98">
        <f>B$17</f>
        <v>5</v>
      </c>
      <c r="C43" s="98">
        <f t="shared" ref="C43:N43" si="5">C$17</f>
        <v>6</v>
      </c>
      <c r="D43" s="98">
        <f t="shared" si="5"/>
        <v>7</v>
      </c>
      <c r="E43" s="98">
        <f t="shared" si="5"/>
        <v>8</v>
      </c>
      <c r="F43" s="98">
        <f t="shared" si="5"/>
        <v>9</v>
      </c>
      <c r="G43" s="98">
        <f t="shared" si="5"/>
        <v>10</v>
      </c>
      <c r="H43" s="98">
        <f t="shared" si="5"/>
        <v>11</v>
      </c>
      <c r="I43" s="98">
        <f t="shared" si="5"/>
        <v>12</v>
      </c>
      <c r="J43" s="98">
        <f t="shared" si="5"/>
        <v>13</v>
      </c>
      <c r="K43" s="98">
        <f t="shared" si="5"/>
        <v>14</v>
      </c>
      <c r="L43" s="98">
        <f t="shared" si="5"/>
        <v>15</v>
      </c>
      <c r="M43" s="98">
        <f t="shared" si="5"/>
        <v>16</v>
      </c>
      <c r="N43" s="98">
        <f t="shared" si="5"/>
        <v>17</v>
      </c>
    </row>
    <row r="44" spans="1:14" ht="16.2" thickBot="1" x14ac:dyDescent="0.35">
      <c r="A44" s="111" t="str">
        <f t="shared" ref="A44:A49" si="6">A23</f>
        <v>Intensity of Support: Physical assistance</v>
      </c>
      <c r="B44" s="101">
        <v>10.88</v>
      </c>
      <c r="C44" s="101">
        <v>9.07</v>
      </c>
      <c r="D44" s="101">
        <v>9.42</v>
      </c>
      <c r="E44" s="101">
        <v>5.9</v>
      </c>
      <c r="F44" s="101">
        <v>5.13</v>
      </c>
      <c r="G44" s="101">
        <v>5.26</v>
      </c>
      <c r="H44" s="101">
        <v>5.29</v>
      </c>
      <c r="I44" s="101">
        <v>3.06</v>
      </c>
      <c r="J44" s="101">
        <v>2.86</v>
      </c>
      <c r="K44" s="101">
        <v>3.15</v>
      </c>
      <c r="L44" s="101">
        <v>0.98</v>
      </c>
      <c r="M44" s="101">
        <v>0.98</v>
      </c>
      <c r="N44" s="101">
        <v>0.98</v>
      </c>
    </row>
    <row r="45" spans="1:14" ht="16.2" thickBot="1" x14ac:dyDescent="0.35">
      <c r="A45" s="111" t="str">
        <f t="shared" si="6"/>
        <v>Extent of Support: Physical assistance</v>
      </c>
      <c r="B45" s="102">
        <v>0.91</v>
      </c>
      <c r="C45" s="102">
        <v>0.76</v>
      </c>
      <c r="D45" s="102">
        <v>0.78</v>
      </c>
      <c r="E45" s="102">
        <v>0.49</v>
      </c>
      <c r="F45" s="102">
        <v>0.43</v>
      </c>
      <c r="G45" s="102">
        <v>0.44</v>
      </c>
      <c r="H45" s="102">
        <v>0.44</v>
      </c>
      <c r="I45" s="102">
        <v>0.26</v>
      </c>
      <c r="J45" s="102">
        <v>0.24</v>
      </c>
      <c r="K45" s="102">
        <v>0.26</v>
      </c>
      <c r="L45" s="102">
        <v>0.08</v>
      </c>
      <c r="M45" s="102">
        <v>0.08</v>
      </c>
      <c r="N45" s="102">
        <v>0.08</v>
      </c>
    </row>
    <row r="46" spans="1:14" ht="16.2" thickBot="1" x14ac:dyDescent="0.35">
      <c r="A46" s="111" t="str">
        <f t="shared" si="6"/>
        <v>Intensity of Support: Supervision</v>
      </c>
      <c r="B46" s="102">
        <v>13.03</v>
      </c>
      <c r="C46" s="102">
        <v>11.44</v>
      </c>
      <c r="D46" s="102">
        <v>11.4</v>
      </c>
      <c r="E46" s="102">
        <v>9.4</v>
      </c>
      <c r="F46" s="102">
        <v>9.85</v>
      </c>
      <c r="G46" s="102">
        <v>9.41</v>
      </c>
      <c r="H46" s="102">
        <v>6.39</v>
      </c>
      <c r="I46" s="102">
        <v>7.85</v>
      </c>
      <c r="J46" s="102">
        <v>4.88</v>
      </c>
      <c r="K46" s="102">
        <v>7.07</v>
      </c>
      <c r="L46" s="102">
        <v>5.63</v>
      </c>
      <c r="M46" s="102">
        <v>5.63</v>
      </c>
      <c r="N46" s="102">
        <v>5.63</v>
      </c>
    </row>
    <row r="47" spans="1:14" ht="16.2" thickBot="1" x14ac:dyDescent="0.35">
      <c r="A47" s="111" t="str">
        <f t="shared" si="6"/>
        <v>Extent of Support: Supervision</v>
      </c>
      <c r="B47" s="102">
        <v>1</v>
      </c>
      <c r="C47" s="102">
        <v>0.88</v>
      </c>
      <c r="D47" s="102">
        <v>0.88</v>
      </c>
      <c r="E47" s="102">
        <v>0.72</v>
      </c>
      <c r="F47" s="102">
        <v>0.76</v>
      </c>
      <c r="G47" s="102">
        <v>0.72</v>
      </c>
      <c r="H47" s="102">
        <v>0.49</v>
      </c>
      <c r="I47" s="102">
        <v>0.6</v>
      </c>
      <c r="J47" s="102">
        <v>0.38</v>
      </c>
      <c r="K47" s="102">
        <v>0.54</v>
      </c>
      <c r="L47" s="102">
        <v>0.43</v>
      </c>
      <c r="M47" s="102">
        <v>0.43</v>
      </c>
      <c r="N47" s="102">
        <v>0.43</v>
      </c>
    </row>
    <row r="48" spans="1:14" ht="16.2" thickBot="1" x14ac:dyDescent="0.35">
      <c r="A48" s="111" t="str">
        <f t="shared" si="6"/>
        <v>Overall intensity of support</v>
      </c>
      <c r="B48" s="102">
        <v>22.38</v>
      </c>
      <c r="C48" s="102">
        <v>20.51</v>
      </c>
      <c r="D48" s="102">
        <v>19.11</v>
      </c>
      <c r="E48" s="102">
        <v>15.29</v>
      </c>
      <c r="F48" s="102">
        <v>11.82</v>
      </c>
      <c r="G48" s="102">
        <v>12.29</v>
      </c>
      <c r="H48" s="102">
        <v>11.48</v>
      </c>
      <c r="I48" s="102">
        <v>10</v>
      </c>
      <c r="J48" s="102">
        <v>6.95</v>
      </c>
      <c r="K48" s="102">
        <v>8.19</v>
      </c>
      <c r="L48" s="102">
        <v>6.22</v>
      </c>
      <c r="M48" s="102">
        <v>6.22</v>
      </c>
      <c r="N48" s="102">
        <v>6.22</v>
      </c>
    </row>
    <row r="49" spans="1:14" ht="16.2" thickBot="1" x14ac:dyDescent="0.35">
      <c r="A49" s="111" t="str">
        <f t="shared" si="6"/>
        <v>Overall extent of support</v>
      </c>
      <c r="B49" s="102">
        <v>0.9</v>
      </c>
      <c r="C49" s="102">
        <v>0.82</v>
      </c>
      <c r="D49" s="102">
        <v>0.77</v>
      </c>
      <c r="E49" s="102">
        <v>0.61</v>
      </c>
      <c r="F49" s="102">
        <v>0.47</v>
      </c>
      <c r="G49" s="102">
        <v>0.49</v>
      </c>
      <c r="H49" s="102">
        <v>0.46</v>
      </c>
      <c r="I49" s="102">
        <v>0.39</v>
      </c>
      <c r="J49" s="102">
        <v>0.28000000000000003</v>
      </c>
      <c r="K49" s="102">
        <v>0.32</v>
      </c>
      <c r="L49" s="102">
        <v>0.24</v>
      </c>
      <c r="M49" s="102">
        <v>0.24</v>
      </c>
      <c r="N49" s="102">
        <v>0.24</v>
      </c>
    </row>
    <row r="50" spans="1:14" ht="16.2" thickBot="1" x14ac:dyDescent="0.35">
      <c r="A50" s="113" t="s">
        <v>245</v>
      </c>
      <c r="B50" s="98">
        <f>B$17</f>
        <v>5</v>
      </c>
      <c r="C50" s="98">
        <f t="shared" ref="C50:N50" si="7">C$17</f>
        <v>6</v>
      </c>
      <c r="D50" s="98">
        <f t="shared" si="7"/>
        <v>7</v>
      </c>
      <c r="E50" s="98">
        <f t="shared" si="7"/>
        <v>8</v>
      </c>
      <c r="F50" s="98">
        <f t="shared" si="7"/>
        <v>9</v>
      </c>
      <c r="G50" s="98">
        <f t="shared" si="7"/>
        <v>10</v>
      </c>
      <c r="H50" s="98">
        <f t="shared" si="7"/>
        <v>11</v>
      </c>
      <c r="I50" s="98">
        <f t="shared" si="7"/>
        <v>12</v>
      </c>
      <c r="J50" s="98">
        <f t="shared" si="7"/>
        <v>13</v>
      </c>
      <c r="K50" s="98">
        <f t="shared" si="7"/>
        <v>14</v>
      </c>
      <c r="L50" s="98">
        <f t="shared" si="7"/>
        <v>15</v>
      </c>
      <c r="M50" s="98">
        <f t="shared" si="7"/>
        <v>16</v>
      </c>
      <c r="N50" s="98">
        <f t="shared" si="7"/>
        <v>17</v>
      </c>
    </row>
    <row r="51" spans="1:14" ht="16.2" thickBot="1" x14ac:dyDescent="0.35">
      <c r="A51" s="111" t="str">
        <f t="shared" ref="A51:A56" si="8">A23</f>
        <v>Intensity of Support: Physical assistance</v>
      </c>
      <c r="B51" s="101">
        <v>24</v>
      </c>
      <c r="C51" s="101">
        <v>24</v>
      </c>
      <c r="D51" s="101">
        <v>24</v>
      </c>
      <c r="E51" s="101">
        <v>24</v>
      </c>
      <c r="F51" s="101">
        <v>24</v>
      </c>
      <c r="G51" s="101">
        <v>24</v>
      </c>
      <c r="H51" s="101">
        <v>24</v>
      </c>
      <c r="I51" s="101">
        <v>24</v>
      </c>
      <c r="J51" s="101">
        <v>24</v>
      </c>
      <c r="K51" s="101">
        <v>24</v>
      </c>
      <c r="L51" s="101">
        <v>24</v>
      </c>
      <c r="M51" s="101">
        <v>24</v>
      </c>
      <c r="N51" s="101">
        <v>24</v>
      </c>
    </row>
    <row r="52" spans="1:14" ht="16.2" thickBot="1" x14ac:dyDescent="0.35">
      <c r="A52" s="111" t="str">
        <f t="shared" si="8"/>
        <v>Extent of Support: Physical assistance</v>
      </c>
      <c r="B52" s="102">
        <v>2</v>
      </c>
      <c r="C52" s="102">
        <v>2</v>
      </c>
      <c r="D52" s="102">
        <v>2</v>
      </c>
      <c r="E52" s="102">
        <v>2</v>
      </c>
      <c r="F52" s="102">
        <v>2</v>
      </c>
      <c r="G52" s="102">
        <v>2</v>
      </c>
      <c r="H52" s="102">
        <v>2</v>
      </c>
      <c r="I52" s="102">
        <v>2</v>
      </c>
      <c r="J52" s="102">
        <v>2</v>
      </c>
      <c r="K52" s="102">
        <v>2</v>
      </c>
      <c r="L52" s="102">
        <v>2</v>
      </c>
      <c r="M52" s="102">
        <v>2</v>
      </c>
      <c r="N52" s="102">
        <v>2</v>
      </c>
    </row>
    <row r="53" spans="1:14" ht="16.2" thickBot="1" x14ac:dyDescent="0.35">
      <c r="A53" s="111" t="str">
        <f t="shared" si="8"/>
        <v>Intensity of Support: Supervision</v>
      </c>
      <c r="B53" s="102">
        <v>26</v>
      </c>
      <c r="C53" s="102">
        <v>26</v>
      </c>
      <c r="D53" s="102">
        <v>26</v>
      </c>
      <c r="E53" s="102">
        <v>26</v>
      </c>
      <c r="F53" s="102">
        <v>26</v>
      </c>
      <c r="G53" s="102">
        <v>26</v>
      </c>
      <c r="H53" s="102">
        <v>26</v>
      </c>
      <c r="I53" s="102">
        <v>26</v>
      </c>
      <c r="J53" s="102">
        <v>26</v>
      </c>
      <c r="K53" s="102">
        <v>26</v>
      </c>
      <c r="L53" s="102">
        <v>26</v>
      </c>
      <c r="M53" s="102">
        <v>26</v>
      </c>
      <c r="N53" s="102">
        <v>26</v>
      </c>
    </row>
    <row r="54" spans="1:14" ht="16.2" thickBot="1" x14ac:dyDescent="0.35">
      <c r="A54" s="111" t="str">
        <f t="shared" si="8"/>
        <v>Extent of Support: Supervision</v>
      </c>
      <c r="B54" s="102">
        <v>2</v>
      </c>
      <c r="C54" s="102">
        <v>2</v>
      </c>
      <c r="D54" s="102">
        <v>2</v>
      </c>
      <c r="E54" s="102">
        <v>2</v>
      </c>
      <c r="F54" s="102">
        <v>2</v>
      </c>
      <c r="G54" s="102">
        <v>2</v>
      </c>
      <c r="H54" s="102">
        <v>2</v>
      </c>
      <c r="I54" s="102">
        <v>2</v>
      </c>
      <c r="J54" s="102">
        <v>2</v>
      </c>
      <c r="K54" s="102">
        <v>2</v>
      </c>
      <c r="L54" s="102">
        <v>2</v>
      </c>
      <c r="M54" s="102">
        <v>2</v>
      </c>
      <c r="N54" s="102">
        <v>2</v>
      </c>
    </row>
    <row r="55" spans="1:14" ht="16.2" thickBot="1" x14ac:dyDescent="0.35">
      <c r="A55" s="111" t="str">
        <f t="shared" si="8"/>
        <v>Overall intensity of support</v>
      </c>
      <c r="B55" s="102">
        <v>50</v>
      </c>
      <c r="C55" s="102">
        <v>50</v>
      </c>
      <c r="D55" s="102">
        <v>50</v>
      </c>
      <c r="E55" s="102">
        <v>50</v>
      </c>
      <c r="F55" s="102">
        <v>50</v>
      </c>
      <c r="G55" s="102">
        <v>50</v>
      </c>
      <c r="H55" s="102">
        <v>50</v>
      </c>
      <c r="I55" s="102">
        <v>50</v>
      </c>
      <c r="J55" s="102">
        <v>50</v>
      </c>
      <c r="K55" s="102">
        <v>50</v>
      </c>
      <c r="L55" s="102">
        <v>50</v>
      </c>
      <c r="M55" s="102">
        <v>50</v>
      </c>
      <c r="N55" s="102">
        <v>50</v>
      </c>
    </row>
    <row r="56" spans="1:14" ht="16.2" thickBot="1" x14ac:dyDescent="0.35">
      <c r="A56" s="111" t="str">
        <f t="shared" si="8"/>
        <v>Overall extent of support</v>
      </c>
      <c r="B56" s="102">
        <v>2</v>
      </c>
      <c r="C56" s="102">
        <v>2</v>
      </c>
      <c r="D56" s="102">
        <v>2</v>
      </c>
      <c r="E56" s="102">
        <v>2</v>
      </c>
      <c r="F56" s="102">
        <v>2</v>
      </c>
      <c r="G56" s="102">
        <v>2</v>
      </c>
      <c r="H56" s="102">
        <v>2</v>
      </c>
      <c r="I56" s="102">
        <v>2</v>
      </c>
      <c r="J56" s="102">
        <v>2</v>
      </c>
      <c r="K56" s="102">
        <v>2</v>
      </c>
      <c r="L56" s="102">
        <v>2</v>
      </c>
      <c r="M56" s="102">
        <v>2</v>
      </c>
      <c r="N56" s="102">
        <v>2</v>
      </c>
    </row>
    <row r="58" spans="1:14" ht="21" x14ac:dyDescent="0.4">
      <c r="A58" s="112" t="s">
        <v>250</v>
      </c>
    </row>
    <row r="59" spans="1:14" ht="18" x14ac:dyDescent="0.35">
      <c r="A59" s="114" t="s">
        <v>254</v>
      </c>
    </row>
    <row r="60" spans="1:14" ht="16.2" thickBot="1" x14ac:dyDescent="0.35">
      <c r="A60" s="113" t="s">
        <v>239</v>
      </c>
      <c r="B60" s="98">
        <f>B$17</f>
        <v>5</v>
      </c>
      <c r="C60" s="98">
        <f t="shared" ref="C60:N60" si="9">C$17</f>
        <v>6</v>
      </c>
      <c r="D60" s="98">
        <f t="shared" si="9"/>
        <v>7</v>
      </c>
      <c r="E60" s="98">
        <f t="shared" si="9"/>
        <v>8</v>
      </c>
      <c r="F60" s="98">
        <f t="shared" si="9"/>
        <v>9</v>
      </c>
      <c r="G60" s="98">
        <f t="shared" si="9"/>
        <v>10</v>
      </c>
      <c r="H60" s="98">
        <f t="shared" si="9"/>
        <v>11</v>
      </c>
      <c r="I60" s="98">
        <f t="shared" si="9"/>
        <v>12</v>
      </c>
      <c r="J60" s="98">
        <f t="shared" si="9"/>
        <v>13</v>
      </c>
      <c r="K60" s="98">
        <f t="shared" si="9"/>
        <v>14</v>
      </c>
      <c r="L60" s="98">
        <f t="shared" si="9"/>
        <v>15</v>
      </c>
      <c r="M60" s="98">
        <f t="shared" si="9"/>
        <v>16</v>
      </c>
      <c r="N60" s="98">
        <f t="shared" si="9"/>
        <v>17</v>
      </c>
    </row>
    <row r="61" spans="1:14" ht="16.2" thickBot="1" x14ac:dyDescent="0.35">
      <c r="A61" s="111" t="s">
        <v>251</v>
      </c>
      <c r="B61" s="101" t="s">
        <v>216</v>
      </c>
      <c r="C61" s="101" t="s">
        <v>216</v>
      </c>
      <c r="D61" s="101" t="s">
        <v>216</v>
      </c>
      <c r="E61" s="101" t="s">
        <v>216</v>
      </c>
      <c r="F61" s="101" t="s">
        <v>216</v>
      </c>
      <c r="G61" s="101" t="s">
        <v>216</v>
      </c>
      <c r="H61" s="101" t="s">
        <v>216</v>
      </c>
      <c r="I61" s="101" t="s">
        <v>216</v>
      </c>
      <c r="J61" s="101" t="s">
        <v>216</v>
      </c>
      <c r="K61" s="101" t="s">
        <v>216</v>
      </c>
      <c r="L61" s="101" t="s">
        <v>216</v>
      </c>
      <c r="M61" s="101" t="s">
        <v>216</v>
      </c>
      <c r="N61" s="101" t="s">
        <v>216</v>
      </c>
    </row>
    <row r="62" spans="1:14" ht="16.2" thickBot="1" x14ac:dyDescent="0.35">
      <c r="A62" s="111" t="s">
        <v>207</v>
      </c>
      <c r="B62" s="102">
        <v>0.39</v>
      </c>
      <c r="C62" s="102">
        <v>0.22</v>
      </c>
      <c r="D62" s="103">
        <v>0.18</v>
      </c>
      <c r="E62" s="102">
        <v>0.14000000000000001</v>
      </c>
      <c r="F62" s="102">
        <v>0.09</v>
      </c>
      <c r="G62" s="102">
        <v>0.05</v>
      </c>
      <c r="H62" s="102">
        <v>0.04</v>
      </c>
      <c r="I62" s="102">
        <v>0.04</v>
      </c>
      <c r="J62" s="102">
        <v>0.01</v>
      </c>
      <c r="K62" s="102">
        <v>0</v>
      </c>
      <c r="L62" s="102">
        <v>0</v>
      </c>
      <c r="M62" s="102">
        <v>0</v>
      </c>
      <c r="N62" s="102">
        <v>0</v>
      </c>
    </row>
    <row r="63" spans="1:14" ht="16.2" thickBot="1" x14ac:dyDescent="0.35">
      <c r="A63" s="111" t="s">
        <v>219</v>
      </c>
      <c r="B63" s="102">
        <v>0.62</v>
      </c>
      <c r="C63" s="102">
        <v>0.67</v>
      </c>
      <c r="D63" s="103">
        <v>0.49</v>
      </c>
      <c r="E63" s="102">
        <v>0.24</v>
      </c>
      <c r="F63" s="102">
        <v>0.13</v>
      </c>
      <c r="G63" s="102">
        <v>7.0000000000000007E-2</v>
      </c>
      <c r="H63" s="102">
        <v>0.06</v>
      </c>
      <c r="I63" s="102">
        <v>0</v>
      </c>
      <c r="J63" s="102">
        <v>0</v>
      </c>
      <c r="K63" s="102">
        <v>0</v>
      </c>
      <c r="L63" s="102">
        <v>0</v>
      </c>
      <c r="M63" s="102">
        <v>0</v>
      </c>
      <c r="N63" s="102">
        <v>0</v>
      </c>
    </row>
    <row r="64" spans="1:14" ht="16.2" thickBot="1" x14ac:dyDescent="0.35">
      <c r="A64" s="111" t="s">
        <v>252</v>
      </c>
      <c r="B64" s="102">
        <v>0.4</v>
      </c>
      <c r="C64" s="102">
        <v>0.33</v>
      </c>
      <c r="D64" s="103">
        <v>0.27</v>
      </c>
      <c r="E64" s="102">
        <v>0.34</v>
      </c>
      <c r="F64" s="102">
        <v>0.21</v>
      </c>
      <c r="G64" s="102">
        <v>0.19</v>
      </c>
      <c r="H64" s="102">
        <v>0.11</v>
      </c>
      <c r="I64" s="102">
        <v>0.14000000000000001</v>
      </c>
      <c r="J64" s="102">
        <v>0.11</v>
      </c>
      <c r="K64" s="102">
        <v>0.03</v>
      </c>
      <c r="L64" s="102">
        <v>0.02</v>
      </c>
      <c r="M64" s="102">
        <v>0.02</v>
      </c>
      <c r="N64" s="102">
        <v>0.02</v>
      </c>
    </row>
    <row r="65" spans="1:14" ht="16.2" thickBot="1" x14ac:dyDescent="0.35">
      <c r="A65" s="111" t="s">
        <v>209</v>
      </c>
      <c r="B65" s="102">
        <v>0.31</v>
      </c>
      <c r="C65" s="102">
        <v>0.26</v>
      </c>
      <c r="D65" s="103">
        <v>0.3</v>
      </c>
      <c r="E65" s="102">
        <v>0.14000000000000001</v>
      </c>
      <c r="F65" s="102">
        <v>0.27</v>
      </c>
      <c r="G65" s="102">
        <v>0.15</v>
      </c>
      <c r="H65" s="102">
        <v>0.18</v>
      </c>
      <c r="I65" s="102">
        <v>0.15</v>
      </c>
      <c r="J65" s="102">
        <v>0.13</v>
      </c>
      <c r="K65" s="102">
        <v>0.15</v>
      </c>
      <c r="L65" s="102">
        <v>0.02</v>
      </c>
      <c r="M65" s="102">
        <v>0.02</v>
      </c>
      <c r="N65" s="102">
        <v>0.02</v>
      </c>
    </row>
    <row r="66" spans="1:14" ht="16.2" thickBot="1" x14ac:dyDescent="0.35">
      <c r="A66" s="111" t="s">
        <v>253</v>
      </c>
      <c r="B66" s="102">
        <v>0.32</v>
      </c>
      <c r="C66" s="102">
        <v>0.45</v>
      </c>
      <c r="D66" s="103">
        <v>0.5</v>
      </c>
      <c r="E66" s="102">
        <v>0.12</v>
      </c>
      <c r="F66" s="102">
        <v>0.22</v>
      </c>
      <c r="G66" s="102">
        <v>0.3</v>
      </c>
      <c r="H66" s="102">
        <v>0.25</v>
      </c>
      <c r="I66" s="102">
        <v>0.18</v>
      </c>
      <c r="J66" s="102">
        <v>0.14000000000000001</v>
      </c>
      <c r="K66" s="102">
        <v>0.15</v>
      </c>
      <c r="L66" s="102">
        <v>7.0000000000000007E-2</v>
      </c>
      <c r="M66" s="102">
        <v>7.0000000000000007E-2</v>
      </c>
      <c r="N66" s="102">
        <v>7.0000000000000007E-2</v>
      </c>
    </row>
    <row r="67" spans="1:14" ht="16.2" thickBot="1" x14ac:dyDescent="0.35">
      <c r="A67" s="111" t="s">
        <v>211</v>
      </c>
      <c r="B67" s="102">
        <v>0.25</v>
      </c>
      <c r="C67" s="102">
        <v>0.16</v>
      </c>
      <c r="D67" s="103">
        <v>0.26</v>
      </c>
      <c r="E67" s="102">
        <v>0.12</v>
      </c>
      <c r="F67" s="102">
        <v>0.15</v>
      </c>
      <c r="G67" s="102">
        <v>0.08</v>
      </c>
      <c r="H67" s="102">
        <v>0.1</v>
      </c>
      <c r="I67" s="102">
        <v>0.06</v>
      </c>
      <c r="J67" s="102">
        <v>0.03</v>
      </c>
      <c r="K67" s="102">
        <v>0.04</v>
      </c>
      <c r="L67" s="102">
        <v>0.09</v>
      </c>
      <c r="M67" s="102">
        <v>0.09</v>
      </c>
      <c r="N67" s="102">
        <v>0.09</v>
      </c>
    </row>
    <row r="68" spans="1:14" ht="16.2" thickBot="1" x14ac:dyDescent="0.35">
      <c r="A68" s="111" t="s">
        <v>212</v>
      </c>
      <c r="B68" s="102">
        <v>1.27</v>
      </c>
      <c r="C68" s="102">
        <v>0.69</v>
      </c>
      <c r="D68" s="103">
        <v>0.53</v>
      </c>
      <c r="E68" s="102">
        <v>0.15</v>
      </c>
      <c r="F68" s="102">
        <v>7.0000000000000007E-2</v>
      </c>
      <c r="G68" s="102">
        <v>0.19</v>
      </c>
      <c r="H68" s="102">
        <v>0.11</v>
      </c>
      <c r="I68" s="102">
        <v>0.03</v>
      </c>
      <c r="J68" s="102">
        <v>0.06</v>
      </c>
      <c r="K68" s="102">
        <v>7.0000000000000007E-2</v>
      </c>
      <c r="L68" s="102">
        <v>7.0000000000000007E-2</v>
      </c>
      <c r="M68" s="102">
        <v>7.0000000000000007E-2</v>
      </c>
      <c r="N68" s="102">
        <v>7.0000000000000007E-2</v>
      </c>
    </row>
    <row r="69" spans="1:14" ht="16.2" thickBot="1" x14ac:dyDescent="0.35">
      <c r="A69" s="111" t="s">
        <v>213</v>
      </c>
      <c r="B69" s="102">
        <v>0.33</v>
      </c>
      <c r="C69" s="102">
        <v>0.18</v>
      </c>
      <c r="D69" s="103">
        <v>0.22</v>
      </c>
      <c r="E69" s="102">
        <v>0.04</v>
      </c>
      <c r="F69" s="102">
        <v>0.03</v>
      </c>
      <c r="G69" s="102">
        <v>0.08</v>
      </c>
      <c r="H69" s="102">
        <v>0</v>
      </c>
      <c r="I69" s="102">
        <v>0</v>
      </c>
      <c r="J69" s="102">
        <v>0.01</v>
      </c>
      <c r="K69" s="102">
        <v>0.01</v>
      </c>
      <c r="L69" s="102">
        <v>0</v>
      </c>
      <c r="M69" s="102">
        <v>0</v>
      </c>
      <c r="N69" s="102">
        <v>0</v>
      </c>
    </row>
    <row r="70" spans="1:14" ht="16.2" thickBot="1" x14ac:dyDescent="0.35">
      <c r="A70" s="111" t="s">
        <v>214</v>
      </c>
      <c r="B70" s="102">
        <v>0.43</v>
      </c>
      <c r="C70" s="102">
        <v>0.36</v>
      </c>
      <c r="D70" s="103">
        <v>0.24</v>
      </c>
      <c r="E70" s="102">
        <v>0.25</v>
      </c>
      <c r="F70" s="102">
        <v>0.09</v>
      </c>
      <c r="G70" s="102">
        <v>0.13</v>
      </c>
      <c r="H70" s="102">
        <v>0.04</v>
      </c>
      <c r="I70" s="102">
        <v>0.1</v>
      </c>
      <c r="J70" s="102">
        <v>0.04</v>
      </c>
      <c r="K70" s="102">
        <v>0.06</v>
      </c>
      <c r="L70" s="102">
        <v>0.04</v>
      </c>
      <c r="M70" s="102">
        <v>0.04</v>
      </c>
      <c r="N70" s="102">
        <v>0.04</v>
      </c>
    </row>
    <row r="71" spans="1:14" ht="16.2" thickBot="1" x14ac:dyDescent="0.35">
      <c r="A71" s="111" t="s">
        <v>215</v>
      </c>
      <c r="B71" s="102" t="s">
        <v>216</v>
      </c>
      <c r="C71" s="102" t="s">
        <v>216</v>
      </c>
      <c r="D71" s="103" t="s">
        <v>216</v>
      </c>
      <c r="E71" s="102" t="s">
        <v>216</v>
      </c>
      <c r="F71" s="102" t="s">
        <v>216</v>
      </c>
      <c r="G71" s="102" t="s">
        <v>216</v>
      </c>
      <c r="H71" s="102" t="s">
        <v>216</v>
      </c>
      <c r="I71" s="102" t="s">
        <v>216</v>
      </c>
      <c r="J71" s="102" t="s">
        <v>216</v>
      </c>
      <c r="K71" s="102" t="s">
        <v>216</v>
      </c>
      <c r="L71" s="102" t="s">
        <v>216</v>
      </c>
      <c r="M71" s="102" t="s">
        <v>216</v>
      </c>
      <c r="N71" s="102" t="s">
        <v>216</v>
      </c>
    </row>
    <row r="72" spans="1:14" ht="16.2" thickBot="1" x14ac:dyDescent="0.35">
      <c r="A72" s="111" t="s">
        <v>230</v>
      </c>
      <c r="B72" s="102">
        <v>0.16</v>
      </c>
      <c r="C72" s="102">
        <v>0.26</v>
      </c>
      <c r="D72" s="103">
        <v>0.21</v>
      </c>
      <c r="E72" s="102">
        <v>0.19</v>
      </c>
      <c r="F72" s="102">
        <v>0.16</v>
      </c>
      <c r="G72" s="102">
        <v>0.25</v>
      </c>
      <c r="H72" s="102">
        <v>0.11</v>
      </c>
      <c r="I72" s="102">
        <v>0.1</v>
      </c>
      <c r="J72" s="102">
        <v>0.1</v>
      </c>
      <c r="K72" s="102">
        <v>0.1</v>
      </c>
      <c r="L72" s="102">
        <v>0.03</v>
      </c>
      <c r="M72" s="102">
        <v>0.03</v>
      </c>
      <c r="N72" s="102">
        <v>0.03</v>
      </c>
    </row>
    <row r="73" spans="1:14" ht="16.2" thickBot="1" x14ac:dyDescent="0.35">
      <c r="A73" s="111" t="s">
        <v>217</v>
      </c>
      <c r="B73" s="102">
        <v>0.42</v>
      </c>
      <c r="C73" s="102">
        <v>0.48</v>
      </c>
      <c r="D73" s="103">
        <v>0.37</v>
      </c>
      <c r="E73" s="102">
        <v>0.16</v>
      </c>
      <c r="F73" s="102">
        <v>0.13</v>
      </c>
      <c r="G73" s="102">
        <v>0.19</v>
      </c>
      <c r="H73" s="102">
        <v>7.0000000000000007E-2</v>
      </c>
      <c r="I73" s="102">
        <v>0.05</v>
      </c>
      <c r="J73" s="102">
        <v>0.09</v>
      </c>
      <c r="K73" s="102">
        <v>7.0000000000000007E-2</v>
      </c>
      <c r="L73" s="102">
        <v>0.03</v>
      </c>
      <c r="M73" s="102">
        <v>0.03</v>
      </c>
      <c r="N73" s="102">
        <v>0.03</v>
      </c>
    </row>
    <row r="74" spans="1:14" ht="16.2" thickBot="1" x14ac:dyDescent="0.35">
      <c r="A74" s="113" t="s">
        <v>187</v>
      </c>
      <c r="B74" s="98">
        <f>B$17</f>
        <v>5</v>
      </c>
      <c r="C74" s="98">
        <f t="shared" ref="C74:N74" si="10">C$17</f>
        <v>6</v>
      </c>
      <c r="D74" s="98">
        <f t="shared" si="10"/>
        <v>7</v>
      </c>
      <c r="E74" s="98">
        <f t="shared" si="10"/>
        <v>8</v>
      </c>
      <c r="F74" s="98">
        <f t="shared" si="10"/>
        <v>9</v>
      </c>
      <c r="G74" s="98">
        <f t="shared" si="10"/>
        <v>10</v>
      </c>
      <c r="H74" s="98">
        <f t="shared" si="10"/>
        <v>11</v>
      </c>
      <c r="I74" s="98">
        <f t="shared" si="10"/>
        <v>12</v>
      </c>
      <c r="J74" s="98">
        <f t="shared" si="10"/>
        <v>13</v>
      </c>
      <c r="K74" s="98">
        <f t="shared" si="10"/>
        <v>14</v>
      </c>
      <c r="L74" s="98">
        <f t="shared" si="10"/>
        <v>15</v>
      </c>
      <c r="M74" s="98">
        <f t="shared" si="10"/>
        <v>16</v>
      </c>
      <c r="N74" s="98">
        <f t="shared" si="10"/>
        <v>17</v>
      </c>
    </row>
    <row r="75" spans="1:14" ht="16.2" thickBot="1" x14ac:dyDescent="0.35">
      <c r="A75" s="111" t="str">
        <f>A61</f>
        <v>High Level needs</v>
      </c>
      <c r="B75" s="101" t="s">
        <v>216</v>
      </c>
      <c r="C75" s="101" t="s">
        <v>216</v>
      </c>
      <c r="D75" s="101" t="s">
        <v>216</v>
      </c>
      <c r="E75" s="101" t="s">
        <v>216</v>
      </c>
      <c r="F75" s="101" t="s">
        <v>216</v>
      </c>
      <c r="G75" s="101" t="s">
        <v>216</v>
      </c>
      <c r="H75" s="101" t="s">
        <v>216</v>
      </c>
      <c r="I75" s="101" t="s">
        <v>216</v>
      </c>
      <c r="J75" s="101" t="s">
        <v>216</v>
      </c>
      <c r="K75" s="101" t="s">
        <v>216</v>
      </c>
      <c r="L75" s="101" t="s">
        <v>216</v>
      </c>
      <c r="M75" s="101" t="s">
        <v>216</v>
      </c>
      <c r="N75" s="101" t="s">
        <v>216</v>
      </c>
    </row>
    <row r="76" spans="1:14" ht="16.2" thickBot="1" x14ac:dyDescent="0.35">
      <c r="A76" s="111" t="str">
        <f t="shared" ref="A76:A87" si="11">A62</f>
        <v>Personal hygiene</v>
      </c>
      <c r="B76" s="102">
        <v>0.28999999999999998</v>
      </c>
      <c r="C76" s="102">
        <v>0.26</v>
      </c>
      <c r="D76" s="103">
        <v>0.19</v>
      </c>
      <c r="E76" s="102">
        <v>0.2</v>
      </c>
      <c r="F76" s="102">
        <v>0.14000000000000001</v>
      </c>
      <c r="G76" s="102">
        <v>0.11</v>
      </c>
      <c r="H76" s="102">
        <v>0.08</v>
      </c>
      <c r="I76" s="102">
        <v>0.14000000000000001</v>
      </c>
      <c r="J76" s="102">
        <v>0.03</v>
      </c>
      <c r="K76" s="102">
        <v>0.03</v>
      </c>
      <c r="L76" s="102">
        <v>0</v>
      </c>
      <c r="M76" s="102">
        <v>0</v>
      </c>
      <c r="N76" s="102">
        <v>0</v>
      </c>
    </row>
    <row r="77" spans="1:14" ht="16.2" thickBot="1" x14ac:dyDescent="0.35">
      <c r="A77" s="111" t="str">
        <f t="shared" si="11"/>
        <v>Bathing/dressing</v>
      </c>
      <c r="B77" s="102">
        <v>0.36</v>
      </c>
      <c r="C77" s="102">
        <v>0.47</v>
      </c>
      <c r="D77" s="103">
        <v>0.41</v>
      </c>
      <c r="E77" s="102">
        <v>0.27</v>
      </c>
      <c r="F77" s="102">
        <v>0.17</v>
      </c>
      <c r="G77" s="102">
        <v>0.13</v>
      </c>
      <c r="H77" s="102">
        <v>0.16</v>
      </c>
      <c r="I77" s="102">
        <v>0.03</v>
      </c>
      <c r="J77" s="102">
        <v>0.03</v>
      </c>
      <c r="K77" s="102">
        <v>0</v>
      </c>
      <c r="L77" s="102">
        <v>0</v>
      </c>
      <c r="M77" s="102">
        <v>0</v>
      </c>
      <c r="N77" s="102">
        <v>0</v>
      </c>
    </row>
    <row r="78" spans="1:14" ht="16.2" thickBot="1" x14ac:dyDescent="0.35">
      <c r="A78" s="111" t="str">
        <f t="shared" si="11"/>
        <v>Food Preparation activities</v>
      </c>
      <c r="B78" s="102">
        <v>0.27</v>
      </c>
      <c r="C78" s="102">
        <v>0.25</v>
      </c>
      <c r="D78" s="103">
        <v>0.22</v>
      </c>
      <c r="E78" s="102">
        <v>0.27</v>
      </c>
      <c r="F78" s="102">
        <v>0.21</v>
      </c>
      <c r="G78" s="102">
        <v>0.17</v>
      </c>
      <c r="H78" s="102">
        <v>0.14000000000000001</v>
      </c>
      <c r="I78" s="102">
        <v>0.13</v>
      </c>
      <c r="J78" s="102">
        <v>0.14000000000000001</v>
      </c>
      <c r="K78" s="102">
        <v>0.06</v>
      </c>
      <c r="L78" s="102">
        <v>0.06</v>
      </c>
      <c r="M78" s="102">
        <v>0.06</v>
      </c>
      <c r="N78" s="102">
        <v>0.06</v>
      </c>
    </row>
    <row r="79" spans="1:14" ht="16.2" thickBot="1" x14ac:dyDescent="0.35">
      <c r="A79" s="111" t="str">
        <f t="shared" si="11"/>
        <v>Shopping</v>
      </c>
      <c r="B79" s="102">
        <v>0.62</v>
      </c>
      <c r="C79" s="102">
        <v>0.42</v>
      </c>
      <c r="D79" s="103">
        <v>0.65</v>
      </c>
      <c r="E79" s="102">
        <v>0.31</v>
      </c>
      <c r="F79" s="102">
        <v>0.47</v>
      </c>
      <c r="G79" s="102">
        <v>0.25</v>
      </c>
      <c r="H79" s="102">
        <v>0.25</v>
      </c>
      <c r="I79" s="102">
        <v>0.31</v>
      </c>
      <c r="J79" s="102">
        <v>0.21</v>
      </c>
      <c r="K79" s="102">
        <v>0.32</v>
      </c>
      <c r="L79" s="102">
        <v>0.75</v>
      </c>
      <c r="M79" s="102">
        <v>0.75</v>
      </c>
      <c r="N79" s="102">
        <v>0.75</v>
      </c>
    </row>
    <row r="80" spans="1:14" ht="16.2" thickBot="1" x14ac:dyDescent="0.35">
      <c r="A80" s="111" t="str">
        <f t="shared" si="11"/>
        <v>Home Activities</v>
      </c>
      <c r="B80" s="102">
        <v>0.54</v>
      </c>
      <c r="C80" s="102">
        <v>0.55000000000000004</v>
      </c>
      <c r="D80" s="103">
        <v>0.6</v>
      </c>
      <c r="E80" s="102">
        <v>0.21</v>
      </c>
      <c r="F80" s="102">
        <v>0.32</v>
      </c>
      <c r="G80" s="102">
        <v>0.38</v>
      </c>
      <c r="H80" s="102">
        <v>0.38</v>
      </c>
      <c r="I80" s="102">
        <v>0.36</v>
      </c>
      <c r="J80" s="102">
        <v>0.28000000000000003</v>
      </c>
      <c r="K80" s="102">
        <v>0.33</v>
      </c>
      <c r="L80" s="102">
        <v>0.15</v>
      </c>
      <c r="M80" s="102">
        <v>0.15</v>
      </c>
      <c r="N80" s="102">
        <v>0.15</v>
      </c>
    </row>
    <row r="81" spans="1:14" ht="16.2" thickBot="1" x14ac:dyDescent="0.35">
      <c r="A81" s="111" t="str">
        <f t="shared" si="11"/>
        <v>Health, safety and medication use</v>
      </c>
      <c r="B81" s="102">
        <v>0.31</v>
      </c>
      <c r="C81" s="102">
        <v>0.23</v>
      </c>
      <c r="D81" s="103">
        <v>0.33</v>
      </c>
      <c r="E81" s="102">
        <v>0.18</v>
      </c>
      <c r="F81" s="102">
        <v>0.24</v>
      </c>
      <c r="G81" s="102">
        <v>0.16</v>
      </c>
      <c r="H81" s="102">
        <v>0.18</v>
      </c>
      <c r="I81" s="102">
        <v>0.12</v>
      </c>
      <c r="J81" s="102">
        <v>0.08</v>
      </c>
      <c r="K81" s="102">
        <v>0.12</v>
      </c>
      <c r="L81" s="102">
        <v>0.12</v>
      </c>
      <c r="M81" s="102">
        <v>0.12</v>
      </c>
      <c r="N81" s="102">
        <v>0.12</v>
      </c>
    </row>
    <row r="82" spans="1:14" ht="16.2" thickBot="1" x14ac:dyDescent="0.35">
      <c r="A82" s="111" t="str">
        <f t="shared" si="11"/>
        <v>Money management</v>
      </c>
      <c r="B82" s="102">
        <v>0.75</v>
      </c>
      <c r="C82" s="102">
        <v>0.68</v>
      </c>
      <c r="D82" s="103">
        <v>0.67</v>
      </c>
      <c r="E82" s="102">
        <v>0.42</v>
      </c>
      <c r="F82" s="102">
        <v>0.21</v>
      </c>
      <c r="G82" s="102">
        <v>0.33</v>
      </c>
      <c r="H82" s="102">
        <v>0.35</v>
      </c>
      <c r="I82" s="102">
        <v>0.09</v>
      </c>
      <c r="J82" s="102">
        <v>0.17</v>
      </c>
      <c r="K82" s="102">
        <v>0.16</v>
      </c>
      <c r="L82" s="102">
        <v>0.12</v>
      </c>
      <c r="M82" s="102">
        <v>0.12</v>
      </c>
      <c r="N82" s="102">
        <v>0.12</v>
      </c>
    </row>
    <row r="83" spans="1:14" ht="16.2" thickBot="1" x14ac:dyDescent="0.35">
      <c r="A83" s="111" t="str">
        <f t="shared" si="11"/>
        <v>Everyday devices</v>
      </c>
      <c r="B83" s="102">
        <v>0.45</v>
      </c>
      <c r="C83" s="102">
        <v>0.28999999999999998</v>
      </c>
      <c r="D83" s="103">
        <v>0.35</v>
      </c>
      <c r="E83" s="102">
        <v>0.12</v>
      </c>
      <c r="F83" s="102">
        <v>0.1</v>
      </c>
      <c r="G83" s="102">
        <v>0.22</v>
      </c>
      <c r="H83" s="102">
        <v>0</v>
      </c>
      <c r="I83" s="102">
        <v>0</v>
      </c>
      <c r="J83" s="102">
        <v>0.05</v>
      </c>
      <c r="K83" s="102">
        <v>0.05</v>
      </c>
      <c r="L83" s="102">
        <v>0</v>
      </c>
      <c r="M83" s="102">
        <v>0</v>
      </c>
      <c r="N83" s="102">
        <v>0</v>
      </c>
    </row>
    <row r="84" spans="1:14" ht="16.2" thickBot="1" x14ac:dyDescent="0.35">
      <c r="A84" s="111" t="str">
        <f t="shared" si="11"/>
        <v>Transport and outdoor surfaces</v>
      </c>
      <c r="B84" s="102">
        <v>0.27</v>
      </c>
      <c r="C84" s="102">
        <v>0.33</v>
      </c>
      <c r="D84" s="103">
        <v>0.3</v>
      </c>
      <c r="E84" s="102">
        <v>0.25</v>
      </c>
      <c r="F84" s="102">
        <v>0.22</v>
      </c>
      <c r="G84" s="102">
        <v>0.22</v>
      </c>
      <c r="H84" s="102">
        <v>0.11</v>
      </c>
      <c r="I84" s="102">
        <v>0.15</v>
      </c>
      <c r="J84" s="102">
        <v>0.1</v>
      </c>
      <c r="K84" s="102">
        <v>0.13</v>
      </c>
      <c r="L84" s="102">
        <v>0.09</v>
      </c>
      <c r="M84" s="102">
        <v>0.09</v>
      </c>
      <c r="N84" s="102">
        <v>0.09</v>
      </c>
    </row>
    <row r="85" spans="1:14" ht="16.2" thickBot="1" x14ac:dyDescent="0.35">
      <c r="A85" s="111" t="str">
        <f t="shared" si="11"/>
        <v>Interpersonal relationships</v>
      </c>
      <c r="B85" s="102" t="s">
        <v>216</v>
      </c>
      <c r="C85" s="102" t="s">
        <v>216</v>
      </c>
      <c r="D85" s="103" t="s">
        <v>216</v>
      </c>
      <c r="E85" s="102" t="s">
        <v>216</v>
      </c>
      <c r="F85" s="102" t="s">
        <v>216</v>
      </c>
      <c r="G85" s="102" t="s">
        <v>216</v>
      </c>
      <c r="H85" s="102" t="s">
        <v>216</v>
      </c>
      <c r="I85" s="102" t="s">
        <v>216</v>
      </c>
      <c r="J85" s="102" t="s">
        <v>216</v>
      </c>
      <c r="K85" s="102" t="s">
        <v>216</v>
      </c>
      <c r="L85" s="102" t="s">
        <v>216</v>
      </c>
      <c r="M85" s="102" t="s">
        <v>216</v>
      </c>
      <c r="N85" s="102" t="s">
        <v>216</v>
      </c>
    </row>
    <row r="86" spans="1:14" ht="16.2" thickBot="1" x14ac:dyDescent="0.35">
      <c r="A86" s="111" t="str">
        <f t="shared" si="11"/>
        <v>Leisure, rec and play</v>
      </c>
      <c r="B86" s="102">
        <v>0.24</v>
      </c>
      <c r="C86" s="102">
        <v>0.28999999999999998</v>
      </c>
      <c r="D86" s="103">
        <v>0.3</v>
      </c>
      <c r="E86" s="102">
        <v>0.21</v>
      </c>
      <c r="F86" s="102">
        <v>0.2</v>
      </c>
      <c r="G86" s="102">
        <v>0.27</v>
      </c>
      <c r="H86" s="102">
        <v>0.18</v>
      </c>
      <c r="I86" s="102">
        <v>0.15</v>
      </c>
      <c r="J86" s="102">
        <v>0.14000000000000001</v>
      </c>
      <c r="K86" s="102">
        <v>0.16</v>
      </c>
      <c r="L86" s="102">
        <v>0.06</v>
      </c>
      <c r="M86" s="102">
        <v>0.06</v>
      </c>
      <c r="N86" s="102">
        <v>0.06</v>
      </c>
    </row>
    <row r="87" spans="1:14" ht="16.2" thickBot="1" x14ac:dyDescent="0.35">
      <c r="A87" s="111" t="str">
        <f t="shared" si="11"/>
        <v>School</v>
      </c>
      <c r="B87" s="102">
        <v>0.28999999999999998</v>
      </c>
      <c r="C87" s="102">
        <v>0.38</v>
      </c>
      <c r="D87" s="103">
        <v>0.35</v>
      </c>
      <c r="E87" s="102">
        <v>0.18</v>
      </c>
      <c r="F87" s="102">
        <v>0.16</v>
      </c>
      <c r="G87" s="102">
        <v>0.23</v>
      </c>
      <c r="H87" s="102">
        <v>0.11</v>
      </c>
      <c r="I87" s="102">
        <v>0.1</v>
      </c>
      <c r="J87" s="102">
        <v>0.16</v>
      </c>
      <c r="K87" s="102">
        <v>0.11</v>
      </c>
      <c r="L87" s="102">
        <v>0.06</v>
      </c>
      <c r="M87" s="102">
        <v>0.06</v>
      </c>
      <c r="N87" s="102">
        <v>0.06</v>
      </c>
    </row>
    <row r="88" spans="1:14" ht="16.2" thickBot="1" x14ac:dyDescent="0.35">
      <c r="A88" s="113" t="s">
        <v>275</v>
      </c>
      <c r="B88" s="98">
        <f t="shared" ref="B88:N88" si="12">B$17</f>
        <v>5</v>
      </c>
      <c r="C88" s="98">
        <f t="shared" si="12"/>
        <v>6</v>
      </c>
      <c r="D88" s="98">
        <f t="shared" si="12"/>
        <v>7</v>
      </c>
      <c r="E88" s="98">
        <f t="shared" si="12"/>
        <v>8</v>
      </c>
      <c r="F88" s="98">
        <f t="shared" si="12"/>
        <v>9</v>
      </c>
      <c r="G88" s="98">
        <f t="shared" si="12"/>
        <v>10</v>
      </c>
      <c r="H88" s="98">
        <f t="shared" si="12"/>
        <v>11</v>
      </c>
      <c r="I88" s="98">
        <f t="shared" si="12"/>
        <v>12</v>
      </c>
      <c r="J88" s="98">
        <f t="shared" si="12"/>
        <v>13</v>
      </c>
      <c r="K88" s="98">
        <f t="shared" si="12"/>
        <v>14</v>
      </c>
      <c r="L88" s="98">
        <f t="shared" si="12"/>
        <v>15</v>
      </c>
      <c r="M88" s="98">
        <f t="shared" si="12"/>
        <v>16</v>
      </c>
      <c r="N88" s="98">
        <f t="shared" si="12"/>
        <v>17</v>
      </c>
    </row>
    <row r="89" spans="1:14" ht="16.2" thickBot="1" x14ac:dyDescent="0.35">
      <c r="A89" s="111" t="str">
        <f>A61</f>
        <v>High Level needs</v>
      </c>
      <c r="B89" s="101" t="s">
        <v>216</v>
      </c>
      <c r="C89" s="101" t="s">
        <v>216</v>
      </c>
      <c r="D89" s="101" t="s">
        <v>216</v>
      </c>
      <c r="E89" s="101" t="s">
        <v>216</v>
      </c>
      <c r="F89" s="101" t="s">
        <v>216</v>
      </c>
      <c r="G89" s="101" t="s">
        <v>216</v>
      </c>
      <c r="H89" s="101" t="s">
        <v>216</v>
      </c>
      <c r="I89" s="101" t="s">
        <v>216</v>
      </c>
      <c r="J89" s="101" t="s">
        <v>216</v>
      </c>
      <c r="K89" s="101" t="s">
        <v>216</v>
      </c>
      <c r="L89" s="101" t="s">
        <v>216</v>
      </c>
      <c r="M89" s="101" t="s">
        <v>216</v>
      </c>
      <c r="N89" s="101" t="s">
        <v>216</v>
      </c>
    </row>
    <row r="90" spans="1:14" ht="16.2" thickBot="1" x14ac:dyDescent="0.35">
      <c r="A90" s="111" t="str">
        <f t="shared" ref="A90:A101" si="13">A62</f>
        <v>Personal hygiene</v>
      </c>
      <c r="B90" s="103">
        <v>0.97</v>
      </c>
      <c r="C90" s="107">
        <v>0.74</v>
      </c>
      <c r="D90" s="103">
        <v>0.56000000000000005</v>
      </c>
      <c r="E90" s="103">
        <v>0.54</v>
      </c>
      <c r="F90" s="103">
        <v>0.37</v>
      </c>
      <c r="G90" s="103">
        <v>0.27</v>
      </c>
      <c r="H90" s="103">
        <v>0.2</v>
      </c>
      <c r="I90" s="103">
        <v>0.32</v>
      </c>
      <c r="J90" s="103">
        <v>7.0000000000000007E-2</v>
      </c>
      <c r="K90" s="103">
        <v>0.06</v>
      </c>
      <c r="L90" s="103">
        <v>0</v>
      </c>
      <c r="M90" s="103">
        <v>0</v>
      </c>
      <c r="N90" s="103">
        <v>0</v>
      </c>
    </row>
    <row r="91" spans="1:14" ht="16.2" thickBot="1" x14ac:dyDescent="0.35">
      <c r="A91" s="111" t="str">
        <f t="shared" si="13"/>
        <v>Bathing/dressing</v>
      </c>
      <c r="B91" s="103">
        <v>1.34</v>
      </c>
      <c r="C91" s="107">
        <v>1.61</v>
      </c>
      <c r="D91" s="103">
        <v>1.31</v>
      </c>
      <c r="E91" s="103">
        <v>0.78</v>
      </c>
      <c r="F91" s="103">
        <v>0.47</v>
      </c>
      <c r="G91" s="103">
        <v>0.33</v>
      </c>
      <c r="H91" s="103">
        <v>0.38</v>
      </c>
      <c r="I91" s="103">
        <v>0.06</v>
      </c>
      <c r="J91" s="103">
        <v>0.06</v>
      </c>
      <c r="K91" s="103">
        <v>0</v>
      </c>
      <c r="L91" s="103">
        <v>0</v>
      </c>
      <c r="M91" s="103">
        <v>0</v>
      </c>
      <c r="N91" s="103">
        <v>0</v>
      </c>
    </row>
    <row r="92" spans="1:14" ht="16.2" thickBot="1" x14ac:dyDescent="0.35">
      <c r="A92" s="111" t="str">
        <f t="shared" si="13"/>
        <v>Food Preparation activities</v>
      </c>
      <c r="B92" s="103">
        <v>0.94</v>
      </c>
      <c r="C92" s="107">
        <v>0.83</v>
      </c>
      <c r="D92" s="103">
        <v>0.71</v>
      </c>
      <c r="E92" s="103">
        <v>0.88</v>
      </c>
      <c r="F92" s="103">
        <v>0.63</v>
      </c>
      <c r="G92" s="103">
        <v>0.53</v>
      </c>
      <c r="H92" s="103">
        <v>0.39</v>
      </c>
      <c r="I92" s="103">
        <v>0.4</v>
      </c>
      <c r="J92" s="103">
        <v>0.39</v>
      </c>
      <c r="K92" s="103">
        <v>0.15</v>
      </c>
      <c r="L92" s="103">
        <v>0.14000000000000001</v>
      </c>
      <c r="M92" s="103">
        <v>0.14000000000000001</v>
      </c>
      <c r="N92" s="103">
        <v>0.14000000000000001</v>
      </c>
    </row>
    <row r="93" spans="1:14" ht="16.2" thickBot="1" x14ac:dyDescent="0.35">
      <c r="A93" s="111" t="str">
        <f t="shared" si="13"/>
        <v>Shopping</v>
      </c>
      <c r="B93" s="103">
        <v>1.55</v>
      </c>
      <c r="C93" s="107">
        <v>1.1000000000000001</v>
      </c>
      <c r="D93" s="103">
        <v>1.6</v>
      </c>
      <c r="E93" s="103">
        <v>0.76</v>
      </c>
      <c r="F93" s="103">
        <v>1.21</v>
      </c>
      <c r="G93" s="103">
        <v>0.65</v>
      </c>
      <c r="H93" s="103">
        <v>0.68</v>
      </c>
      <c r="I93" s="103">
        <v>0.77</v>
      </c>
      <c r="J93" s="103">
        <v>0.55000000000000004</v>
      </c>
      <c r="K93" s="103">
        <v>0.79</v>
      </c>
      <c r="L93" s="103">
        <v>1.52</v>
      </c>
      <c r="M93" s="103">
        <v>1.52</v>
      </c>
      <c r="N93" s="103">
        <v>1.52</v>
      </c>
    </row>
    <row r="94" spans="1:14" ht="16.2" thickBot="1" x14ac:dyDescent="0.35">
      <c r="A94" s="111" t="str">
        <f t="shared" si="13"/>
        <v>Home Activities</v>
      </c>
      <c r="B94" s="103">
        <v>1.4</v>
      </c>
      <c r="C94" s="107">
        <v>1.55</v>
      </c>
      <c r="D94" s="103">
        <v>1.7</v>
      </c>
      <c r="E94" s="103">
        <v>0.54</v>
      </c>
      <c r="F94" s="103">
        <v>0.86</v>
      </c>
      <c r="G94" s="103">
        <v>1.06</v>
      </c>
      <c r="H94" s="103">
        <v>1.01</v>
      </c>
      <c r="I94" s="103">
        <v>0.9</v>
      </c>
      <c r="J94" s="103">
        <v>0.7</v>
      </c>
      <c r="K94" s="103">
        <v>0.81</v>
      </c>
      <c r="L94" s="103">
        <v>0.37</v>
      </c>
      <c r="M94" s="103">
        <v>0.37</v>
      </c>
      <c r="N94" s="103">
        <v>0.37</v>
      </c>
    </row>
    <row r="95" spans="1:14" ht="16.2" thickBot="1" x14ac:dyDescent="0.35">
      <c r="A95" s="111" t="str">
        <f t="shared" si="13"/>
        <v>Health, safety and medication use</v>
      </c>
      <c r="B95" s="103">
        <v>0.87</v>
      </c>
      <c r="C95" s="107">
        <v>0.62</v>
      </c>
      <c r="D95" s="103">
        <v>0.92</v>
      </c>
      <c r="E95" s="103">
        <v>0.48</v>
      </c>
      <c r="F95" s="103">
        <v>0.63</v>
      </c>
      <c r="G95" s="103">
        <v>0.4</v>
      </c>
      <c r="H95" s="103">
        <v>0.46</v>
      </c>
      <c r="I95" s="103">
        <v>0.3</v>
      </c>
      <c r="J95" s="103">
        <v>0.19</v>
      </c>
      <c r="K95" s="103">
        <v>0.28000000000000003</v>
      </c>
      <c r="L95" s="103">
        <v>0.33</v>
      </c>
      <c r="M95" s="103">
        <v>0.33</v>
      </c>
      <c r="N95" s="103">
        <v>0.33</v>
      </c>
    </row>
    <row r="96" spans="1:14" ht="16.2" thickBot="1" x14ac:dyDescent="0.35">
      <c r="A96" s="111" t="str">
        <f t="shared" si="13"/>
        <v>Money management</v>
      </c>
      <c r="B96" s="103">
        <v>2.77</v>
      </c>
      <c r="C96" s="107">
        <v>2.0499999999999998</v>
      </c>
      <c r="D96" s="103">
        <v>1.87</v>
      </c>
      <c r="E96" s="103">
        <v>0.99</v>
      </c>
      <c r="F96" s="103">
        <v>0.49</v>
      </c>
      <c r="G96" s="103">
        <v>0.85</v>
      </c>
      <c r="H96" s="103">
        <v>0.81</v>
      </c>
      <c r="I96" s="103">
        <v>0.21</v>
      </c>
      <c r="J96" s="103">
        <v>0.4</v>
      </c>
      <c r="K96" s="103">
        <v>0.39</v>
      </c>
      <c r="L96" s="103">
        <v>0.31</v>
      </c>
      <c r="M96" s="103">
        <v>0.31</v>
      </c>
      <c r="N96" s="103">
        <v>0.31</v>
      </c>
    </row>
    <row r="97" spans="1:14" ht="16.2" thickBot="1" x14ac:dyDescent="0.35">
      <c r="A97" s="111" t="str">
        <f t="shared" si="13"/>
        <v>Everyday devices</v>
      </c>
      <c r="B97" s="103">
        <v>1.23</v>
      </c>
      <c r="C97" s="107">
        <v>0.76</v>
      </c>
      <c r="D97" s="103">
        <v>0.92</v>
      </c>
      <c r="E97" s="103">
        <v>0.28000000000000003</v>
      </c>
      <c r="F97" s="103">
        <v>0.23</v>
      </c>
      <c r="G97" s="103">
        <v>0.52</v>
      </c>
      <c r="H97" s="103">
        <v>0</v>
      </c>
      <c r="I97" s="103">
        <v>0</v>
      </c>
      <c r="J97" s="103">
        <v>0.11</v>
      </c>
      <c r="K97" s="103">
        <v>0.11</v>
      </c>
      <c r="L97" s="103">
        <v>0</v>
      </c>
      <c r="M97" s="103">
        <v>0</v>
      </c>
      <c r="N97" s="103">
        <v>0</v>
      </c>
    </row>
    <row r="98" spans="1:14" ht="16.2" thickBot="1" x14ac:dyDescent="0.35">
      <c r="A98" s="111" t="str">
        <f t="shared" si="13"/>
        <v>Transport and outdoor surfaces</v>
      </c>
      <c r="B98" s="103">
        <v>0.97</v>
      </c>
      <c r="C98" s="107">
        <v>1.02</v>
      </c>
      <c r="D98" s="103">
        <v>0.84</v>
      </c>
      <c r="E98" s="103">
        <v>0.75</v>
      </c>
      <c r="F98" s="103">
        <v>0.53</v>
      </c>
      <c r="G98" s="103">
        <v>0.56999999999999995</v>
      </c>
      <c r="H98" s="103">
        <v>0.26</v>
      </c>
      <c r="I98" s="103">
        <v>0.4</v>
      </c>
      <c r="J98" s="103">
        <v>0.24</v>
      </c>
      <c r="K98" s="103">
        <v>0.32</v>
      </c>
      <c r="L98" s="103">
        <v>0.22</v>
      </c>
      <c r="M98" s="103">
        <v>0.22</v>
      </c>
      <c r="N98" s="103">
        <v>0.22</v>
      </c>
    </row>
    <row r="99" spans="1:14" ht="16.2" thickBot="1" x14ac:dyDescent="0.35">
      <c r="A99" s="111" t="str">
        <f t="shared" si="13"/>
        <v>Interpersonal relationships</v>
      </c>
      <c r="B99" s="103" t="s">
        <v>216</v>
      </c>
      <c r="C99" s="107" t="s">
        <v>216</v>
      </c>
      <c r="D99" s="102" t="s">
        <v>216</v>
      </c>
      <c r="E99" s="102" t="s">
        <v>216</v>
      </c>
      <c r="F99" s="102" t="s">
        <v>216</v>
      </c>
      <c r="G99" s="102" t="s">
        <v>216</v>
      </c>
      <c r="H99" s="102" t="s">
        <v>216</v>
      </c>
      <c r="I99" s="102" t="s">
        <v>216</v>
      </c>
      <c r="J99" s="102" t="s">
        <v>216</v>
      </c>
      <c r="K99" s="102" t="s">
        <v>216</v>
      </c>
      <c r="L99" s="102" t="s">
        <v>216</v>
      </c>
      <c r="M99" s="102" t="s">
        <v>216</v>
      </c>
      <c r="N99" s="102" t="s">
        <v>216</v>
      </c>
    </row>
    <row r="100" spans="1:14" ht="16.2" thickBot="1" x14ac:dyDescent="0.35">
      <c r="A100" s="111" t="str">
        <f t="shared" si="13"/>
        <v>Leisure, rec and play</v>
      </c>
      <c r="B100" s="103">
        <v>0.64</v>
      </c>
      <c r="C100" s="107">
        <v>0.84</v>
      </c>
      <c r="D100" s="103">
        <v>0.81</v>
      </c>
      <c r="E100" s="103">
        <v>0.61</v>
      </c>
      <c r="F100" s="103">
        <v>0.56000000000000005</v>
      </c>
      <c r="G100" s="103">
        <v>0.79</v>
      </c>
      <c r="H100" s="103">
        <v>0.47</v>
      </c>
      <c r="I100" s="103">
        <v>0.4</v>
      </c>
      <c r="J100" s="103">
        <v>0.38</v>
      </c>
      <c r="K100" s="103">
        <v>0.42</v>
      </c>
      <c r="L100" s="103">
        <v>0.15</v>
      </c>
      <c r="M100" s="103">
        <v>0.15</v>
      </c>
      <c r="N100" s="103">
        <v>0.15</v>
      </c>
    </row>
    <row r="101" spans="1:14" ht="16.2" thickBot="1" x14ac:dyDescent="0.35">
      <c r="A101" s="111" t="str">
        <f t="shared" si="13"/>
        <v>School</v>
      </c>
      <c r="B101" s="103">
        <v>1</v>
      </c>
      <c r="C101" s="107">
        <v>1.24</v>
      </c>
      <c r="D101" s="103">
        <v>1.07</v>
      </c>
      <c r="E101" s="103">
        <v>0.52</v>
      </c>
      <c r="F101" s="103">
        <v>0.45</v>
      </c>
      <c r="G101" s="103">
        <v>0.65</v>
      </c>
      <c r="H101" s="103">
        <v>0.28999999999999998</v>
      </c>
      <c r="I101" s="103">
        <v>0.25</v>
      </c>
      <c r="J101" s="103">
        <v>0.41</v>
      </c>
      <c r="K101" s="103">
        <v>0.28999999999999998</v>
      </c>
      <c r="L101" s="103">
        <v>0.15</v>
      </c>
      <c r="M101" s="103">
        <v>0.15</v>
      </c>
      <c r="N101" s="103">
        <v>0.15</v>
      </c>
    </row>
    <row r="102" spans="1:14" ht="16.2" thickBot="1" x14ac:dyDescent="0.35">
      <c r="A102" s="113" t="s">
        <v>244</v>
      </c>
      <c r="B102" s="98">
        <f t="shared" ref="B102:N102" si="14">B$17</f>
        <v>5</v>
      </c>
      <c r="C102" s="98">
        <f t="shared" si="14"/>
        <v>6</v>
      </c>
      <c r="D102" s="98">
        <f t="shared" si="14"/>
        <v>7</v>
      </c>
      <c r="E102" s="98">
        <f t="shared" si="14"/>
        <v>8</v>
      </c>
      <c r="F102" s="98">
        <f t="shared" si="14"/>
        <v>9</v>
      </c>
      <c r="G102" s="98">
        <f t="shared" si="14"/>
        <v>10</v>
      </c>
      <c r="H102" s="98">
        <f t="shared" si="14"/>
        <v>11</v>
      </c>
      <c r="I102" s="98">
        <f t="shared" si="14"/>
        <v>12</v>
      </c>
      <c r="J102" s="98">
        <f t="shared" si="14"/>
        <v>13</v>
      </c>
      <c r="K102" s="98">
        <f t="shared" si="14"/>
        <v>14</v>
      </c>
      <c r="L102" s="98">
        <f t="shared" si="14"/>
        <v>15</v>
      </c>
      <c r="M102" s="98">
        <f t="shared" si="14"/>
        <v>16</v>
      </c>
      <c r="N102" s="98">
        <f t="shared" si="14"/>
        <v>17</v>
      </c>
    </row>
    <row r="103" spans="1:14" ht="16.2" thickBot="1" x14ac:dyDescent="0.35">
      <c r="A103" s="111" t="str">
        <f t="shared" ref="A103:A115" si="15">A61</f>
        <v>High Level needs</v>
      </c>
      <c r="B103" s="101" t="s">
        <v>216</v>
      </c>
      <c r="C103" s="101" t="s">
        <v>216</v>
      </c>
      <c r="D103" s="101" t="s">
        <v>216</v>
      </c>
      <c r="E103" s="101" t="s">
        <v>216</v>
      </c>
      <c r="F103" s="101" t="s">
        <v>216</v>
      </c>
      <c r="G103" s="101" t="s">
        <v>216</v>
      </c>
      <c r="H103" s="101" t="s">
        <v>216</v>
      </c>
      <c r="I103" s="101" t="s">
        <v>216</v>
      </c>
      <c r="J103" s="101" t="s">
        <v>216</v>
      </c>
      <c r="K103" s="101" t="s">
        <v>216</v>
      </c>
      <c r="L103" s="101" t="s">
        <v>216</v>
      </c>
      <c r="M103" s="101" t="s">
        <v>216</v>
      </c>
      <c r="N103" s="101" t="s">
        <v>216</v>
      </c>
    </row>
    <row r="104" spans="1:14" ht="16.2" thickBot="1" x14ac:dyDescent="0.35">
      <c r="A104" s="111" t="str">
        <f t="shared" si="15"/>
        <v>Personal hygiene</v>
      </c>
      <c r="B104" s="102">
        <v>1</v>
      </c>
      <c r="C104" s="102">
        <v>1.17</v>
      </c>
      <c r="D104" s="102">
        <v>0.5</v>
      </c>
      <c r="E104" s="102">
        <v>0.67</v>
      </c>
      <c r="F104" s="102">
        <v>0.33</v>
      </c>
      <c r="G104" s="102">
        <v>0.33</v>
      </c>
      <c r="H104" s="102">
        <v>0.33</v>
      </c>
      <c r="I104" s="102">
        <v>0.67</v>
      </c>
      <c r="J104" s="102">
        <v>0.17</v>
      </c>
      <c r="K104" s="102">
        <v>0.14000000000000001</v>
      </c>
      <c r="L104" s="102">
        <v>0</v>
      </c>
      <c r="M104" s="102">
        <v>0</v>
      </c>
      <c r="N104" s="102">
        <v>0</v>
      </c>
    </row>
    <row r="105" spans="1:14" ht="16.2" thickBot="1" x14ac:dyDescent="0.35">
      <c r="A105" s="111" t="str">
        <f t="shared" si="15"/>
        <v>Bathing/dressing</v>
      </c>
      <c r="B105" s="102">
        <v>1.25</v>
      </c>
      <c r="C105" s="102">
        <v>1.86</v>
      </c>
      <c r="D105" s="102">
        <v>1.33</v>
      </c>
      <c r="E105" s="102">
        <v>0.86</v>
      </c>
      <c r="F105" s="102">
        <v>0.56999999999999995</v>
      </c>
      <c r="G105" s="102">
        <v>0.5</v>
      </c>
      <c r="H105" s="102">
        <v>0.71</v>
      </c>
      <c r="I105" s="102">
        <v>0.14000000000000001</v>
      </c>
      <c r="J105" s="102">
        <v>0.14000000000000001</v>
      </c>
      <c r="K105" s="102">
        <v>0</v>
      </c>
      <c r="L105" s="102">
        <v>0</v>
      </c>
      <c r="M105" s="102">
        <v>0</v>
      </c>
      <c r="N105" s="102">
        <v>0</v>
      </c>
    </row>
    <row r="106" spans="1:14" ht="16.2" thickBot="1" x14ac:dyDescent="0.35">
      <c r="A106" s="111" t="str">
        <f t="shared" si="15"/>
        <v>Food Preparation activities</v>
      </c>
      <c r="B106" s="102">
        <v>1</v>
      </c>
      <c r="C106" s="102">
        <v>0.86</v>
      </c>
      <c r="D106" s="102">
        <v>0.8</v>
      </c>
      <c r="E106" s="102">
        <v>1</v>
      </c>
      <c r="F106" s="102">
        <v>0.75</v>
      </c>
      <c r="G106" s="102">
        <v>0.56999999999999995</v>
      </c>
      <c r="H106" s="102">
        <v>0.43</v>
      </c>
      <c r="I106" s="102">
        <v>0.43</v>
      </c>
      <c r="J106" s="102">
        <v>0.5</v>
      </c>
      <c r="K106" s="102">
        <v>0.14000000000000001</v>
      </c>
      <c r="L106" s="102">
        <v>0.25</v>
      </c>
      <c r="M106" s="102">
        <v>0.25</v>
      </c>
      <c r="N106" s="102">
        <v>0.25</v>
      </c>
    </row>
    <row r="107" spans="1:14" ht="16.2" thickBot="1" x14ac:dyDescent="0.35">
      <c r="A107" s="111" t="str">
        <f t="shared" si="15"/>
        <v>Shopping</v>
      </c>
      <c r="B107" s="102">
        <v>2</v>
      </c>
      <c r="C107" s="102">
        <v>1</v>
      </c>
      <c r="D107" s="102">
        <v>2</v>
      </c>
      <c r="E107" s="102">
        <v>1</v>
      </c>
      <c r="F107" s="102">
        <v>2</v>
      </c>
      <c r="G107" s="102">
        <v>0.75</v>
      </c>
      <c r="H107" s="102">
        <v>0.75</v>
      </c>
      <c r="I107" s="102">
        <v>1.33</v>
      </c>
      <c r="J107" s="102">
        <v>0.75</v>
      </c>
      <c r="K107" s="102">
        <v>1.33</v>
      </c>
      <c r="L107" s="102">
        <v>0.33</v>
      </c>
      <c r="M107" s="102">
        <v>0.33</v>
      </c>
      <c r="N107" s="102">
        <v>0.33</v>
      </c>
    </row>
    <row r="108" spans="1:14" ht="16.2" thickBot="1" x14ac:dyDescent="0.35">
      <c r="A108" s="111" t="str">
        <f t="shared" si="15"/>
        <v>Home Activities</v>
      </c>
      <c r="B108" s="102">
        <v>1.75</v>
      </c>
      <c r="C108" s="102">
        <v>1.6</v>
      </c>
      <c r="D108" s="102">
        <v>1.8</v>
      </c>
      <c r="E108" s="102">
        <v>1</v>
      </c>
      <c r="F108" s="102">
        <v>1</v>
      </c>
      <c r="G108" s="102">
        <v>1.2</v>
      </c>
      <c r="H108" s="102">
        <v>1.5</v>
      </c>
      <c r="I108" s="102">
        <v>1.5</v>
      </c>
      <c r="J108" s="102">
        <v>1</v>
      </c>
      <c r="K108" s="102">
        <v>1.25</v>
      </c>
      <c r="L108" s="102">
        <v>0.6</v>
      </c>
      <c r="M108" s="102">
        <v>0.6</v>
      </c>
      <c r="N108" s="102">
        <v>0.6</v>
      </c>
    </row>
    <row r="109" spans="1:14" ht="16.2" thickBot="1" x14ac:dyDescent="0.35">
      <c r="A109" s="111" t="str">
        <f t="shared" si="15"/>
        <v>Health, safety and medication use</v>
      </c>
      <c r="B109" s="102">
        <v>1.2</v>
      </c>
      <c r="C109" s="102">
        <v>0.8</v>
      </c>
      <c r="D109" s="102">
        <v>1.2</v>
      </c>
      <c r="E109" s="102">
        <v>0.5</v>
      </c>
      <c r="F109" s="102">
        <v>0.8</v>
      </c>
      <c r="G109" s="102">
        <v>0.6</v>
      </c>
      <c r="H109" s="102">
        <v>0.6</v>
      </c>
      <c r="I109" s="102">
        <v>0.43</v>
      </c>
      <c r="J109" s="102">
        <v>0.28999999999999998</v>
      </c>
      <c r="K109" s="102">
        <v>0.56999999999999995</v>
      </c>
      <c r="L109" s="102">
        <v>0.44</v>
      </c>
      <c r="M109" s="102">
        <v>0.44</v>
      </c>
      <c r="N109" s="102">
        <v>0.44</v>
      </c>
    </row>
    <row r="110" spans="1:14" ht="16.2" thickBot="1" x14ac:dyDescent="0.35">
      <c r="A110" s="111" t="str">
        <f t="shared" si="15"/>
        <v>Money management</v>
      </c>
      <c r="B110" s="102">
        <v>2</v>
      </c>
      <c r="C110" s="102">
        <v>2</v>
      </c>
      <c r="D110" s="102">
        <v>2</v>
      </c>
      <c r="E110" s="102">
        <v>2</v>
      </c>
      <c r="F110" s="102">
        <v>1</v>
      </c>
      <c r="G110" s="102">
        <v>1</v>
      </c>
      <c r="H110" s="102">
        <v>1.33</v>
      </c>
      <c r="I110" s="102">
        <v>0.33</v>
      </c>
      <c r="J110" s="102">
        <v>0.6</v>
      </c>
      <c r="K110" s="102">
        <v>0.56999999999999995</v>
      </c>
      <c r="L110" s="102">
        <v>0.33</v>
      </c>
      <c r="M110" s="102">
        <v>0.33</v>
      </c>
      <c r="N110" s="102">
        <v>0.33</v>
      </c>
    </row>
    <row r="111" spans="1:14" ht="16.2" thickBot="1" x14ac:dyDescent="0.35">
      <c r="A111" s="111" t="str">
        <f t="shared" si="15"/>
        <v>Everyday devices</v>
      </c>
      <c r="B111" s="102">
        <v>1.5</v>
      </c>
      <c r="C111" s="102">
        <v>1</v>
      </c>
      <c r="D111" s="102">
        <v>1</v>
      </c>
      <c r="E111" s="102">
        <v>0.5</v>
      </c>
      <c r="F111" s="102">
        <v>0.5</v>
      </c>
      <c r="G111" s="102">
        <v>1</v>
      </c>
      <c r="H111" s="102">
        <v>0</v>
      </c>
      <c r="I111" s="102">
        <v>0</v>
      </c>
      <c r="J111" s="102">
        <v>0.25</v>
      </c>
      <c r="K111" s="102">
        <v>0.25</v>
      </c>
      <c r="L111" s="102">
        <v>0</v>
      </c>
      <c r="M111" s="102">
        <v>0</v>
      </c>
      <c r="N111" s="102">
        <v>0</v>
      </c>
    </row>
    <row r="112" spans="1:14" ht="16.2" thickBot="1" x14ac:dyDescent="0.35">
      <c r="A112" s="111" t="str">
        <f t="shared" si="15"/>
        <v>Transport and outdoor surfaces</v>
      </c>
      <c r="B112" s="102">
        <v>1</v>
      </c>
      <c r="C112" s="102">
        <v>1</v>
      </c>
      <c r="D112" s="102">
        <v>1</v>
      </c>
      <c r="E112" s="102">
        <v>0.83</v>
      </c>
      <c r="F112" s="102">
        <v>0.83</v>
      </c>
      <c r="G112" s="102">
        <v>0.67</v>
      </c>
      <c r="H112" s="102">
        <v>0.33</v>
      </c>
      <c r="I112" s="102">
        <v>0.5</v>
      </c>
      <c r="J112" s="102">
        <v>0.43</v>
      </c>
      <c r="K112" s="102">
        <v>0.43</v>
      </c>
      <c r="L112" s="102">
        <v>0.38</v>
      </c>
      <c r="M112" s="102">
        <v>0.38</v>
      </c>
      <c r="N112" s="102">
        <v>0.38</v>
      </c>
    </row>
    <row r="113" spans="1:14" ht="16.2" thickBot="1" x14ac:dyDescent="0.35">
      <c r="A113" s="111" t="str">
        <f t="shared" si="15"/>
        <v>Interpersonal relationships</v>
      </c>
      <c r="B113" s="102" t="s">
        <v>216</v>
      </c>
      <c r="C113" s="102" t="s">
        <v>216</v>
      </c>
      <c r="D113" s="102" t="s">
        <v>216</v>
      </c>
      <c r="E113" s="102" t="s">
        <v>216</v>
      </c>
      <c r="F113" s="102" t="s">
        <v>216</v>
      </c>
      <c r="G113" s="102" t="s">
        <v>216</v>
      </c>
      <c r="H113" s="102" t="s">
        <v>216</v>
      </c>
      <c r="I113" s="102" t="s">
        <v>216</v>
      </c>
      <c r="J113" s="102" t="s">
        <v>216</v>
      </c>
      <c r="K113" s="102" t="s">
        <v>216</v>
      </c>
      <c r="L113" s="102" t="s">
        <v>216</v>
      </c>
      <c r="M113" s="102" t="s">
        <v>216</v>
      </c>
      <c r="N113" s="102" t="s">
        <v>216</v>
      </c>
    </row>
    <row r="114" spans="1:14" ht="16.2" thickBot="1" x14ac:dyDescent="0.35">
      <c r="A114" s="111" t="str">
        <f t="shared" si="15"/>
        <v>Leisure, rec and play</v>
      </c>
      <c r="B114" s="102">
        <v>1</v>
      </c>
      <c r="C114" s="102">
        <v>0.83</v>
      </c>
      <c r="D114" s="102">
        <v>1.1399999999999999</v>
      </c>
      <c r="E114" s="102">
        <v>0.67</v>
      </c>
      <c r="F114" s="102">
        <v>0.75</v>
      </c>
      <c r="G114" s="102">
        <v>0.75</v>
      </c>
      <c r="H114" s="102">
        <v>0.67</v>
      </c>
      <c r="I114" s="102">
        <v>0.5</v>
      </c>
      <c r="J114" s="102">
        <v>0.5</v>
      </c>
      <c r="K114" s="102">
        <v>0.16</v>
      </c>
      <c r="L114" s="102">
        <v>0.25</v>
      </c>
      <c r="M114" s="102">
        <v>0.25</v>
      </c>
      <c r="N114" s="102">
        <v>0.25</v>
      </c>
    </row>
    <row r="115" spans="1:14" ht="16.2" thickBot="1" x14ac:dyDescent="0.35">
      <c r="A115" s="111" t="str">
        <f t="shared" si="15"/>
        <v>School</v>
      </c>
      <c r="B115" s="102">
        <v>1.07</v>
      </c>
      <c r="C115" s="102">
        <v>1.3</v>
      </c>
      <c r="D115" s="102">
        <v>1.44</v>
      </c>
      <c r="E115" s="102">
        <v>0.7</v>
      </c>
      <c r="F115" s="102">
        <v>0.5</v>
      </c>
      <c r="G115" s="102">
        <v>0.75</v>
      </c>
      <c r="H115" s="102">
        <v>0.41</v>
      </c>
      <c r="I115" s="102">
        <v>0.4</v>
      </c>
      <c r="J115" s="102">
        <v>0.62</v>
      </c>
      <c r="K115" s="102">
        <v>0.42</v>
      </c>
      <c r="L115" s="102">
        <v>0.23</v>
      </c>
      <c r="M115" s="102">
        <v>0.23</v>
      </c>
      <c r="N115" s="102">
        <v>0.23</v>
      </c>
    </row>
    <row r="116" spans="1:14" ht="18" x14ac:dyDescent="0.35">
      <c r="A116" s="114" t="s">
        <v>255</v>
      </c>
    </row>
    <row r="117" spans="1:14" ht="16.2" thickBot="1" x14ac:dyDescent="0.35">
      <c r="A117" s="113" t="s">
        <v>239</v>
      </c>
      <c r="B117" s="98">
        <f t="shared" ref="B117:N117" si="16">B$17</f>
        <v>5</v>
      </c>
      <c r="C117" s="98">
        <f t="shared" si="16"/>
        <v>6</v>
      </c>
      <c r="D117" s="98">
        <f t="shared" si="16"/>
        <v>7</v>
      </c>
      <c r="E117" s="98">
        <f t="shared" si="16"/>
        <v>8</v>
      </c>
      <c r="F117" s="98">
        <f t="shared" si="16"/>
        <v>9</v>
      </c>
      <c r="G117" s="98">
        <f t="shared" si="16"/>
        <v>10</v>
      </c>
      <c r="H117" s="98">
        <f t="shared" si="16"/>
        <v>11</v>
      </c>
      <c r="I117" s="98">
        <f t="shared" si="16"/>
        <v>12</v>
      </c>
      <c r="J117" s="98">
        <f t="shared" si="16"/>
        <v>13</v>
      </c>
      <c r="K117" s="98">
        <f t="shared" si="16"/>
        <v>14</v>
      </c>
      <c r="L117" s="98">
        <f t="shared" si="16"/>
        <v>15</v>
      </c>
      <c r="M117" s="98">
        <f t="shared" si="16"/>
        <v>16</v>
      </c>
      <c r="N117" s="98">
        <f t="shared" si="16"/>
        <v>17</v>
      </c>
    </row>
    <row r="118" spans="1:14" ht="16.2" thickBot="1" x14ac:dyDescent="0.35">
      <c r="A118" s="111" t="str">
        <f t="shared" ref="A118:A130" si="17">A61</f>
        <v>High Level needs</v>
      </c>
      <c r="B118" s="101" t="s">
        <v>216</v>
      </c>
      <c r="C118" s="101" t="s">
        <v>216</v>
      </c>
      <c r="D118" s="101" t="s">
        <v>216</v>
      </c>
      <c r="E118" s="101" t="s">
        <v>216</v>
      </c>
      <c r="F118" s="101" t="s">
        <v>216</v>
      </c>
      <c r="G118" s="101" t="s">
        <v>216</v>
      </c>
      <c r="H118" s="101" t="s">
        <v>216</v>
      </c>
      <c r="I118" s="101" t="s">
        <v>216</v>
      </c>
      <c r="J118" s="101" t="s">
        <v>216</v>
      </c>
      <c r="K118" s="101" t="s">
        <v>216</v>
      </c>
      <c r="L118" s="101" t="s">
        <v>216</v>
      </c>
      <c r="M118" s="101" t="s">
        <v>216</v>
      </c>
      <c r="N118" s="101" t="s">
        <v>216</v>
      </c>
    </row>
    <row r="119" spans="1:14" ht="16.2" thickBot="1" x14ac:dyDescent="0.35">
      <c r="A119" s="111" t="str">
        <f t="shared" si="17"/>
        <v>Personal hygiene</v>
      </c>
      <c r="B119" s="102">
        <v>0.73</v>
      </c>
      <c r="C119" s="102">
        <v>0.52</v>
      </c>
      <c r="D119" s="102">
        <v>0.46</v>
      </c>
      <c r="E119" s="102">
        <v>0.47</v>
      </c>
      <c r="F119" s="102">
        <v>0.39</v>
      </c>
      <c r="G119" s="102">
        <v>0.31</v>
      </c>
      <c r="H119" s="102">
        <v>0.28000000000000003</v>
      </c>
      <c r="I119" s="102">
        <v>0.27</v>
      </c>
      <c r="J119" s="102">
        <v>0.19</v>
      </c>
      <c r="K119" s="102">
        <v>0.14000000000000001</v>
      </c>
      <c r="L119" s="102">
        <v>0.05</v>
      </c>
      <c r="M119" s="102">
        <v>0.05</v>
      </c>
      <c r="N119" s="102">
        <v>0.05</v>
      </c>
    </row>
    <row r="120" spans="1:14" ht="16.2" thickBot="1" x14ac:dyDescent="0.35">
      <c r="A120" s="111" t="str">
        <f t="shared" si="17"/>
        <v>Bathing/dressing</v>
      </c>
      <c r="B120" s="102">
        <v>0.92</v>
      </c>
      <c r="C120" s="102">
        <v>0.83</v>
      </c>
      <c r="D120" s="102">
        <v>0.73</v>
      </c>
      <c r="E120" s="102">
        <v>0.48</v>
      </c>
      <c r="F120" s="102">
        <v>0.4</v>
      </c>
      <c r="G120" s="102">
        <v>0.31</v>
      </c>
      <c r="H120" s="102">
        <v>0.23</v>
      </c>
      <c r="I120" s="102">
        <v>0.17</v>
      </c>
      <c r="J120" s="102">
        <v>0.1</v>
      </c>
      <c r="K120" s="102">
        <v>0.14000000000000001</v>
      </c>
      <c r="L120" s="102">
        <v>0.08</v>
      </c>
      <c r="M120" s="102">
        <v>0.08</v>
      </c>
      <c r="N120" s="102">
        <v>0.08</v>
      </c>
    </row>
    <row r="121" spans="1:14" ht="16.2" thickBot="1" x14ac:dyDescent="0.35">
      <c r="A121" s="111" t="str">
        <f t="shared" si="17"/>
        <v>Food Preparation activities</v>
      </c>
      <c r="B121" s="102">
        <v>0.78</v>
      </c>
      <c r="C121" s="102">
        <v>0.52</v>
      </c>
      <c r="D121" s="102">
        <v>0.48</v>
      </c>
      <c r="E121" s="102">
        <v>0.59</v>
      </c>
      <c r="F121" s="102">
        <v>0.44</v>
      </c>
      <c r="G121" s="102">
        <v>0.36</v>
      </c>
      <c r="H121" s="102">
        <v>0.34</v>
      </c>
      <c r="I121" s="102">
        <v>0.31</v>
      </c>
      <c r="J121" s="102">
        <v>0.23</v>
      </c>
      <c r="K121" s="102">
        <v>0.2</v>
      </c>
      <c r="L121" s="102">
        <v>0.11</v>
      </c>
      <c r="M121" s="102">
        <v>0.11</v>
      </c>
      <c r="N121" s="102">
        <v>0.11</v>
      </c>
    </row>
    <row r="122" spans="1:14" ht="16.2" thickBot="1" x14ac:dyDescent="0.35">
      <c r="A122" s="111" t="str">
        <f t="shared" si="17"/>
        <v>Shopping</v>
      </c>
      <c r="B122" s="102">
        <v>0.83</v>
      </c>
      <c r="C122" s="102">
        <v>0.3</v>
      </c>
      <c r="D122" s="102">
        <v>0.33</v>
      </c>
      <c r="E122" s="102">
        <v>0.22</v>
      </c>
      <c r="F122" s="102">
        <v>0.25</v>
      </c>
      <c r="G122" s="102">
        <v>0.16</v>
      </c>
      <c r="H122" s="102">
        <v>0.26</v>
      </c>
      <c r="I122" s="102">
        <v>0.22</v>
      </c>
      <c r="J122" s="102">
        <v>0.12</v>
      </c>
      <c r="K122" s="102">
        <v>0.15</v>
      </c>
      <c r="L122" s="102">
        <v>0.08</v>
      </c>
      <c r="M122" s="102">
        <v>0.08</v>
      </c>
      <c r="N122" s="102">
        <v>0.08</v>
      </c>
    </row>
    <row r="123" spans="1:14" ht="16.2" thickBot="1" x14ac:dyDescent="0.35">
      <c r="A123" s="111" t="str">
        <f t="shared" si="17"/>
        <v>Home Activities</v>
      </c>
      <c r="B123" s="102">
        <v>1.53</v>
      </c>
      <c r="C123" s="102">
        <v>1.42</v>
      </c>
      <c r="D123" s="102">
        <v>1.24</v>
      </c>
      <c r="E123" s="102">
        <v>1.27</v>
      </c>
      <c r="F123" s="102">
        <v>1.36</v>
      </c>
      <c r="G123" s="102">
        <v>1.1499999999999999</v>
      </c>
      <c r="H123" s="102">
        <v>1.24</v>
      </c>
      <c r="I123" s="102">
        <v>1.23</v>
      </c>
      <c r="J123" s="102">
        <v>0.86</v>
      </c>
      <c r="K123" s="102">
        <v>0.9</v>
      </c>
      <c r="L123" s="102">
        <v>0.7</v>
      </c>
      <c r="M123" s="102">
        <v>0.7</v>
      </c>
      <c r="N123" s="102">
        <v>0.7</v>
      </c>
    </row>
    <row r="124" spans="1:14" ht="16.2" thickBot="1" x14ac:dyDescent="0.35">
      <c r="A124" s="111" t="str">
        <f t="shared" si="17"/>
        <v>Health, safety and medication use</v>
      </c>
      <c r="B124" s="102">
        <v>0.7</v>
      </c>
      <c r="C124" s="102">
        <v>0.43</v>
      </c>
      <c r="D124" s="102">
        <v>0.34</v>
      </c>
      <c r="E124" s="102">
        <v>0.45</v>
      </c>
      <c r="F124" s="102">
        <v>0.4</v>
      </c>
      <c r="G124" s="102">
        <v>0.27</v>
      </c>
      <c r="H124" s="102">
        <v>0.28000000000000003</v>
      </c>
      <c r="I124" s="102">
        <v>0.34</v>
      </c>
      <c r="J124" s="102">
        <v>0.25</v>
      </c>
      <c r="K124" s="102">
        <v>0.28999999999999998</v>
      </c>
      <c r="L124" s="102">
        <v>0.25</v>
      </c>
      <c r="M124" s="102">
        <v>0.25</v>
      </c>
      <c r="N124" s="102">
        <v>0.25</v>
      </c>
    </row>
    <row r="125" spans="1:14" ht="16.2" thickBot="1" x14ac:dyDescent="0.35">
      <c r="A125" s="111" t="str">
        <f t="shared" si="17"/>
        <v>Money management</v>
      </c>
      <c r="B125" s="102">
        <v>1.46</v>
      </c>
      <c r="C125" s="102">
        <v>0.77</v>
      </c>
      <c r="D125" s="102">
        <v>0.62</v>
      </c>
      <c r="E125" s="102">
        <v>0.25</v>
      </c>
      <c r="F125" s="102">
        <v>0.21</v>
      </c>
      <c r="G125" s="102">
        <v>0.3</v>
      </c>
      <c r="H125" s="102">
        <v>0.21</v>
      </c>
      <c r="I125" s="102">
        <v>0.11</v>
      </c>
      <c r="J125" s="102">
        <v>0.16</v>
      </c>
      <c r="K125" s="102">
        <v>0.17</v>
      </c>
      <c r="L125" s="102">
        <v>0.11</v>
      </c>
      <c r="M125" s="102">
        <v>0.11</v>
      </c>
      <c r="N125" s="102">
        <v>0.11</v>
      </c>
    </row>
    <row r="126" spans="1:14" ht="16.2" thickBot="1" x14ac:dyDescent="0.35">
      <c r="A126" s="111" t="str">
        <f t="shared" si="17"/>
        <v>Everyday devices</v>
      </c>
      <c r="B126" s="102">
        <v>0.41</v>
      </c>
      <c r="C126" s="102">
        <v>0.23</v>
      </c>
      <c r="D126" s="102">
        <v>0.25</v>
      </c>
      <c r="E126" s="102">
        <v>0.14000000000000001</v>
      </c>
      <c r="F126" s="102">
        <v>0.05</v>
      </c>
      <c r="G126" s="102">
        <v>0.15</v>
      </c>
      <c r="H126" s="102">
        <v>0.03</v>
      </c>
      <c r="I126" s="102">
        <v>0.04</v>
      </c>
      <c r="J126" s="102">
        <v>0.02</v>
      </c>
      <c r="K126" s="102">
        <v>0.02</v>
      </c>
      <c r="L126" s="102">
        <v>0.03</v>
      </c>
      <c r="M126" s="102">
        <v>0.03</v>
      </c>
      <c r="N126" s="102">
        <v>0.03</v>
      </c>
    </row>
    <row r="127" spans="1:14" ht="16.2" thickBot="1" x14ac:dyDescent="0.35">
      <c r="A127" s="111" t="str">
        <f t="shared" si="17"/>
        <v>Transport and outdoor surfaces</v>
      </c>
      <c r="B127" s="102">
        <v>0.72</v>
      </c>
      <c r="C127" s="102">
        <v>0.63</v>
      </c>
      <c r="D127" s="102">
        <v>0.41</v>
      </c>
      <c r="E127" s="102">
        <v>0.48</v>
      </c>
      <c r="F127" s="102">
        <v>0.37</v>
      </c>
      <c r="G127" s="102">
        <v>0.23</v>
      </c>
      <c r="H127" s="102">
        <v>0.15</v>
      </c>
      <c r="I127" s="102">
        <v>0.17</v>
      </c>
      <c r="J127" s="102">
        <v>0.08</v>
      </c>
      <c r="K127" s="102">
        <v>0.08</v>
      </c>
      <c r="L127" s="102">
        <v>0.08</v>
      </c>
      <c r="M127" s="102">
        <v>0.08</v>
      </c>
      <c r="N127" s="102">
        <v>0.08</v>
      </c>
    </row>
    <row r="128" spans="1:14" ht="16.2" thickBot="1" x14ac:dyDescent="0.35">
      <c r="A128" s="111" t="str">
        <f t="shared" si="17"/>
        <v>Interpersonal relationships</v>
      </c>
      <c r="B128" s="102">
        <v>0.43</v>
      </c>
      <c r="C128" s="102">
        <v>0.35</v>
      </c>
      <c r="D128" s="102">
        <v>0.31</v>
      </c>
      <c r="E128" s="102">
        <v>0.18</v>
      </c>
      <c r="F128" s="102">
        <v>0.2</v>
      </c>
      <c r="G128" s="102">
        <v>0.18</v>
      </c>
      <c r="H128" s="102">
        <v>0.14000000000000001</v>
      </c>
      <c r="I128" s="102">
        <v>0.13</v>
      </c>
      <c r="J128" s="102">
        <v>0.13</v>
      </c>
      <c r="K128" s="102">
        <v>0.15</v>
      </c>
      <c r="L128" s="102">
        <v>0.1</v>
      </c>
      <c r="M128" s="102">
        <v>0.1</v>
      </c>
      <c r="N128" s="102">
        <v>0.1</v>
      </c>
    </row>
    <row r="129" spans="1:14" ht="16.2" thickBot="1" x14ac:dyDescent="0.35">
      <c r="A129" s="111" t="str">
        <f t="shared" si="17"/>
        <v>Leisure, rec and play</v>
      </c>
      <c r="B129" s="102">
        <v>0.43</v>
      </c>
      <c r="C129" s="102">
        <v>0.38</v>
      </c>
      <c r="D129" s="102">
        <v>0.33</v>
      </c>
      <c r="E129" s="102">
        <v>0.34</v>
      </c>
      <c r="F129" s="102">
        <v>0.32</v>
      </c>
      <c r="G129" s="102">
        <v>0.34</v>
      </c>
      <c r="H129" s="102">
        <v>0.31</v>
      </c>
      <c r="I129" s="102">
        <v>0.21</v>
      </c>
      <c r="J129" s="102">
        <v>0.22</v>
      </c>
      <c r="K129" s="102">
        <v>0.26</v>
      </c>
      <c r="L129" s="102">
        <v>0.13</v>
      </c>
      <c r="M129" s="102">
        <v>0.13</v>
      </c>
      <c r="N129" s="102">
        <v>0.13</v>
      </c>
    </row>
    <row r="130" spans="1:14" ht="16.2" thickBot="1" x14ac:dyDescent="0.35">
      <c r="A130" s="111" t="str">
        <f t="shared" si="17"/>
        <v>School</v>
      </c>
      <c r="B130" s="102">
        <v>0.93</v>
      </c>
      <c r="C130" s="102">
        <v>0.77</v>
      </c>
      <c r="D130" s="102">
        <v>0.65</v>
      </c>
      <c r="E130" s="102">
        <v>0.54</v>
      </c>
      <c r="F130" s="102">
        <v>0.47</v>
      </c>
      <c r="G130" s="102">
        <v>0.39</v>
      </c>
      <c r="H130" s="102">
        <v>0.32</v>
      </c>
      <c r="I130" s="102">
        <v>0.34</v>
      </c>
      <c r="J130" s="102">
        <v>0.26</v>
      </c>
      <c r="K130" s="102">
        <v>0.34</v>
      </c>
      <c r="L130" s="102">
        <v>0.2</v>
      </c>
      <c r="M130" s="102">
        <v>0.2</v>
      </c>
      <c r="N130" s="102">
        <v>0.2</v>
      </c>
    </row>
    <row r="131" spans="1:14" ht="16.2" thickBot="1" x14ac:dyDescent="0.35">
      <c r="A131" s="113" t="s">
        <v>187</v>
      </c>
      <c r="B131" s="98">
        <f t="shared" ref="B131:N131" si="18">B$17</f>
        <v>5</v>
      </c>
      <c r="C131" s="98">
        <f t="shared" si="18"/>
        <v>6</v>
      </c>
      <c r="D131" s="98">
        <f t="shared" si="18"/>
        <v>7</v>
      </c>
      <c r="E131" s="98">
        <f t="shared" si="18"/>
        <v>8</v>
      </c>
      <c r="F131" s="98">
        <f t="shared" si="18"/>
        <v>9</v>
      </c>
      <c r="G131" s="98">
        <f t="shared" si="18"/>
        <v>10</v>
      </c>
      <c r="H131" s="98">
        <f t="shared" si="18"/>
        <v>11</v>
      </c>
      <c r="I131" s="98">
        <f t="shared" si="18"/>
        <v>12</v>
      </c>
      <c r="J131" s="98">
        <f t="shared" si="18"/>
        <v>13</v>
      </c>
      <c r="K131" s="98">
        <f t="shared" si="18"/>
        <v>14</v>
      </c>
      <c r="L131" s="98">
        <f t="shared" si="18"/>
        <v>15</v>
      </c>
      <c r="M131" s="98">
        <f t="shared" si="18"/>
        <v>16</v>
      </c>
      <c r="N131" s="98">
        <f t="shared" si="18"/>
        <v>17</v>
      </c>
    </row>
    <row r="132" spans="1:14" ht="16.2" thickBot="1" x14ac:dyDescent="0.35">
      <c r="A132" s="111" t="str">
        <f>A118</f>
        <v>High Level needs</v>
      </c>
      <c r="B132" s="101" t="s">
        <v>216</v>
      </c>
      <c r="C132" s="101" t="s">
        <v>216</v>
      </c>
      <c r="D132" s="101" t="s">
        <v>216</v>
      </c>
      <c r="E132" s="101" t="s">
        <v>216</v>
      </c>
      <c r="F132" s="101" t="s">
        <v>216</v>
      </c>
      <c r="G132" s="101" t="s">
        <v>216</v>
      </c>
      <c r="H132" s="101" t="s">
        <v>216</v>
      </c>
      <c r="I132" s="101" t="s">
        <v>216</v>
      </c>
      <c r="J132" s="101" t="s">
        <v>216</v>
      </c>
      <c r="K132" s="101" t="s">
        <v>216</v>
      </c>
      <c r="L132" s="101" t="s">
        <v>216</v>
      </c>
      <c r="M132" s="101" t="s">
        <v>216</v>
      </c>
      <c r="N132" s="101" t="s">
        <v>216</v>
      </c>
    </row>
    <row r="133" spans="1:14" ht="16.2" thickBot="1" x14ac:dyDescent="0.35">
      <c r="A133" s="111" t="str">
        <f t="shared" ref="A133:A144" si="19">A119</f>
        <v>Personal hygiene</v>
      </c>
      <c r="B133" s="102">
        <v>0.3</v>
      </c>
      <c r="C133" s="102">
        <v>0.31</v>
      </c>
      <c r="D133" s="102">
        <v>0.31</v>
      </c>
      <c r="E133" s="102">
        <v>0.23</v>
      </c>
      <c r="F133" s="102">
        <v>0.23</v>
      </c>
      <c r="G133" s="102">
        <v>0.28000000000000003</v>
      </c>
      <c r="H133" s="102">
        <v>0.26</v>
      </c>
      <c r="I133" s="102">
        <v>0.26</v>
      </c>
      <c r="J133" s="102">
        <v>0.22</v>
      </c>
      <c r="K133" s="102">
        <v>0.16</v>
      </c>
      <c r="L133" s="102">
        <v>0.12</v>
      </c>
      <c r="M133" s="102">
        <v>0.12</v>
      </c>
      <c r="N133" s="102">
        <v>0.12</v>
      </c>
    </row>
    <row r="134" spans="1:14" ht="16.2" thickBot="1" x14ac:dyDescent="0.35">
      <c r="A134" s="111" t="str">
        <f t="shared" si="19"/>
        <v>Bathing/dressing</v>
      </c>
      <c r="B134" s="102">
        <v>0.45</v>
      </c>
      <c r="C134" s="102">
        <v>0.4</v>
      </c>
      <c r="D134" s="102">
        <v>0.47</v>
      </c>
      <c r="E134" s="102">
        <v>0.39</v>
      </c>
      <c r="F134" s="102">
        <v>0.33</v>
      </c>
      <c r="G134" s="102">
        <v>0.21</v>
      </c>
      <c r="H134" s="102">
        <v>0.23</v>
      </c>
      <c r="I134" s="102">
        <v>0.17</v>
      </c>
      <c r="J134" s="102">
        <v>0.11</v>
      </c>
      <c r="K134" s="102">
        <v>0.17</v>
      </c>
      <c r="L134" s="102">
        <v>0.14000000000000001</v>
      </c>
      <c r="M134" s="102">
        <v>0.14000000000000001</v>
      </c>
      <c r="N134" s="102">
        <v>0.14000000000000001</v>
      </c>
    </row>
    <row r="135" spans="1:14" ht="16.2" thickBot="1" x14ac:dyDescent="0.35">
      <c r="A135" s="111" t="str">
        <f t="shared" si="19"/>
        <v>Food Preparation activities</v>
      </c>
      <c r="B135" s="102">
        <v>0.33</v>
      </c>
      <c r="C135" s="102">
        <v>0.32</v>
      </c>
      <c r="D135" s="102">
        <v>0.28999999999999998</v>
      </c>
      <c r="E135" s="102">
        <v>0.33</v>
      </c>
      <c r="F135" s="102">
        <v>0.32</v>
      </c>
      <c r="G135" s="102">
        <v>0.23</v>
      </c>
      <c r="H135" s="102">
        <v>0.2</v>
      </c>
      <c r="I135" s="102">
        <v>0.19</v>
      </c>
      <c r="J135" s="102">
        <v>0.16</v>
      </c>
      <c r="K135" s="102">
        <v>0.16</v>
      </c>
      <c r="L135" s="102">
        <v>0.1</v>
      </c>
      <c r="M135" s="102">
        <v>0.1</v>
      </c>
      <c r="N135" s="102">
        <v>0.1</v>
      </c>
    </row>
    <row r="136" spans="1:14" ht="16.2" thickBot="1" x14ac:dyDescent="0.35">
      <c r="A136" s="111" t="str">
        <f t="shared" si="19"/>
        <v>Shopping</v>
      </c>
      <c r="B136" s="102">
        <v>0.87</v>
      </c>
      <c r="C136" s="102">
        <v>0.52</v>
      </c>
      <c r="D136" s="102">
        <v>0.6</v>
      </c>
      <c r="E136" s="102">
        <v>0.51</v>
      </c>
      <c r="F136" s="102">
        <v>0.43</v>
      </c>
      <c r="G136" s="102">
        <v>0.28000000000000003</v>
      </c>
      <c r="H136" s="102">
        <v>0.28999999999999998</v>
      </c>
      <c r="I136" s="102">
        <v>0.28000000000000003</v>
      </c>
      <c r="J136" s="102">
        <v>0.2</v>
      </c>
      <c r="K136" s="102">
        <v>0.24</v>
      </c>
      <c r="L136" s="102">
        <v>0.14000000000000001</v>
      </c>
      <c r="M136" s="102">
        <v>0.14000000000000001</v>
      </c>
      <c r="N136" s="102">
        <v>0.14000000000000001</v>
      </c>
    </row>
    <row r="137" spans="1:14" ht="16.2" thickBot="1" x14ac:dyDescent="0.35">
      <c r="A137" s="111" t="str">
        <f t="shared" si="19"/>
        <v>Home Activities</v>
      </c>
      <c r="B137" s="102">
        <v>0.47</v>
      </c>
      <c r="C137" s="102">
        <v>0.48</v>
      </c>
      <c r="D137" s="102">
        <v>0.54</v>
      </c>
      <c r="E137" s="102">
        <v>0.52</v>
      </c>
      <c r="F137" s="102">
        <v>0.49</v>
      </c>
      <c r="G137" s="102">
        <v>0.6</v>
      </c>
      <c r="H137" s="102">
        <v>0.53</v>
      </c>
      <c r="I137" s="102">
        <v>0.56000000000000005</v>
      </c>
      <c r="J137" s="102">
        <v>0.54</v>
      </c>
      <c r="K137" s="102">
        <v>0.52</v>
      </c>
      <c r="L137" s="102">
        <v>0.53</v>
      </c>
      <c r="M137" s="102">
        <v>0.53</v>
      </c>
      <c r="N137" s="102">
        <v>0.53</v>
      </c>
    </row>
    <row r="138" spans="1:14" ht="16.2" thickBot="1" x14ac:dyDescent="0.35">
      <c r="A138" s="111" t="str">
        <f t="shared" si="19"/>
        <v>Health, safety and medication use</v>
      </c>
      <c r="B138" s="102">
        <v>0.45</v>
      </c>
      <c r="C138" s="102">
        <v>0.24</v>
      </c>
      <c r="D138" s="102">
        <v>0.3</v>
      </c>
      <c r="E138" s="102">
        <v>0.36</v>
      </c>
      <c r="F138" s="102">
        <v>0.36</v>
      </c>
      <c r="G138" s="102">
        <v>0.35</v>
      </c>
      <c r="H138" s="102">
        <v>0.23</v>
      </c>
      <c r="I138" s="102">
        <v>0.28000000000000003</v>
      </c>
      <c r="J138" s="102">
        <v>0.21</v>
      </c>
      <c r="K138" s="102">
        <v>0.28000000000000003</v>
      </c>
      <c r="L138" s="102">
        <v>0.2</v>
      </c>
      <c r="M138" s="102">
        <v>0.2</v>
      </c>
      <c r="N138" s="102">
        <v>0.2</v>
      </c>
    </row>
    <row r="139" spans="1:14" ht="16.2" thickBot="1" x14ac:dyDescent="0.35">
      <c r="A139" s="111" t="str">
        <f t="shared" si="19"/>
        <v>Money management</v>
      </c>
      <c r="B139" s="102">
        <v>0.59</v>
      </c>
      <c r="C139" s="102">
        <v>0.63</v>
      </c>
      <c r="D139" s="102">
        <v>0.69</v>
      </c>
      <c r="E139" s="102">
        <v>0.44</v>
      </c>
      <c r="F139" s="102">
        <v>0.31</v>
      </c>
      <c r="G139" s="102">
        <v>0.37</v>
      </c>
      <c r="H139" s="102">
        <v>0.43</v>
      </c>
      <c r="I139" s="102">
        <v>0.19</v>
      </c>
      <c r="J139" s="102">
        <v>0.26</v>
      </c>
      <c r="K139" s="102">
        <v>0.28000000000000003</v>
      </c>
      <c r="L139" s="102">
        <v>0.16</v>
      </c>
      <c r="M139" s="102">
        <v>0.16</v>
      </c>
      <c r="N139" s="102">
        <v>0.16</v>
      </c>
    </row>
    <row r="140" spans="1:14" ht="16.2" thickBot="1" x14ac:dyDescent="0.35">
      <c r="A140" s="111" t="str">
        <f t="shared" si="19"/>
        <v>Everyday devices</v>
      </c>
      <c r="B140" s="102">
        <v>0.47</v>
      </c>
      <c r="C140" s="102">
        <v>0.31</v>
      </c>
      <c r="D140" s="102">
        <v>0.38</v>
      </c>
      <c r="E140" s="102">
        <v>0.2</v>
      </c>
      <c r="F140" s="102">
        <v>0.14000000000000001</v>
      </c>
      <c r="G140" s="102">
        <v>0.28000000000000003</v>
      </c>
      <c r="H140" s="102">
        <v>0.09</v>
      </c>
      <c r="I140" s="102">
        <v>0.12</v>
      </c>
      <c r="J140" s="102">
        <v>0.06</v>
      </c>
      <c r="K140" s="102">
        <v>0.09</v>
      </c>
      <c r="L140" s="102">
        <v>0.1</v>
      </c>
      <c r="M140" s="102">
        <v>0.1</v>
      </c>
      <c r="N140" s="102">
        <v>0.1</v>
      </c>
    </row>
    <row r="141" spans="1:14" ht="16.2" thickBot="1" x14ac:dyDescent="0.35">
      <c r="A141" s="111" t="str">
        <f t="shared" si="19"/>
        <v>Transport and outdoor surfaces</v>
      </c>
      <c r="B141" s="102">
        <v>0.33</v>
      </c>
      <c r="C141" s="102">
        <v>0.41</v>
      </c>
      <c r="D141" s="102">
        <v>0.32</v>
      </c>
      <c r="E141" s="102">
        <v>0.33</v>
      </c>
      <c r="F141" s="102">
        <v>0.32</v>
      </c>
      <c r="G141" s="102">
        <v>0.32</v>
      </c>
      <c r="H141" s="102">
        <v>0.19</v>
      </c>
      <c r="I141" s="102">
        <v>0.21</v>
      </c>
      <c r="J141" s="102">
        <v>0.14000000000000001</v>
      </c>
      <c r="K141" s="102">
        <v>0.14000000000000001</v>
      </c>
      <c r="L141" s="102">
        <v>0.15</v>
      </c>
      <c r="M141" s="102">
        <v>0.15</v>
      </c>
      <c r="N141" s="102">
        <v>0.15</v>
      </c>
    </row>
    <row r="142" spans="1:14" ht="16.2" thickBot="1" x14ac:dyDescent="0.35">
      <c r="A142" s="111" t="str">
        <f t="shared" si="19"/>
        <v>Interpersonal relationships</v>
      </c>
      <c r="B142" s="102">
        <v>0.23</v>
      </c>
      <c r="C142" s="102">
        <v>0.23</v>
      </c>
      <c r="D142" s="102">
        <v>0.25</v>
      </c>
      <c r="E142" s="102">
        <v>0.2</v>
      </c>
      <c r="F142" s="102">
        <v>0.19</v>
      </c>
      <c r="G142" s="102">
        <v>0.18</v>
      </c>
      <c r="H142" s="102">
        <v>0.2</v>
      </c>
      <c r="I142" s="102">
        <v>0.21</v>
      </c>
      <c r="J142" s="102">
        <v>0.18</v>
      </c>
      <c r="K142" s="102">
        <v>0.2</v>
      </c>
      <c r="L142" s="102">
        <v>0.16</v>
      </c>
      <c r="M142" s="102">
        <v>0.16</v>
      </c>
      <c r="N142" s="102">
        <v>0.16</v>
      </c>
    </row>
    <row r="143" spans="1:14" ht="16.2" thickBot="1" x14ac:dyDescent="0.35">
      <c r="A143" s="111" t="str">
        <f t="shared" si="19"/>
        <v>Leisure, rec and play</v>
      </c>
      <c r="B143" s="102">
        <v>0.28999999999999998</v>
      </c>
      <c r="C143" s="102">
        <v>0.28000000000000003</v>
      </c>
      <c r="D143" s="102">
        <v>0.27</v>
      </c>
      <c r="E143" s="102">
        <v>0.21</v>
      </c>
      <c r="F143" s="102">
        <v>0.18</v>
      </c>
      <c r="G143" s="102">
        <v>0.23</v>
      </c>
      <c r="H143" s="102">
        <v>0.18</v>
      </c>
      <c r="I143" s="102">
        <v>0.16</v>
      </c>
      <c r="J143" s="102">
        <v>0.19</v>
      </c>
      <c r="K143" s="102">
        <v>0.23</v>
      </c>
      <c r="L143" s="102">
        <v>0.1</v>
      </c>
      <c r="M143" s="102">
        <v>0.1</v>
      </c>
      <c r="N143" s="102">
        <v>0.1</v>
      </c>
    </row>
    <row r="144" spans="1:14" ht="16.2" thickBot="1" x14ac:dyDescent="0.35">
      <c r="A144" s="111" t="str">
        <f t="shared" si="19"/>
        <v>School</v>
      </c>
      <c r="B144" s="102">
        <v>0.35</v>
      </c>
      <c r="C144" s="102">
        <v>0.37</v>
      </c>
      <c r="D144" s="102">
        <v>0.33</v>
      </c>
      <c r="E144" s="102">
        <v>0.31</v>
      </c>
      <c r="F144" s="102">
        <v>0.33</v>
      </c>
      <c r="G144" s="102">
        <v>0.28999999999999998</v>
      </c>
      <c r="H144" s="102">
        <v>0.2</v>
      </c>
      <c r="I144" s="102">
        <v>0.33</v>
      </c>
      <c r="J144" s="102">
        <v>0.23</v>
      </c>
      <c r="K144" s="102">
        <v>0.26</v>
      </c>
      <c r="L144" s="102">
        <v>0.18</v>
      </c>
      <c r="M144" s="102">
        <v>0.18</v>
      </c>
      <c r="N144" s="102">
        <v>0.18</v>
      </c>
    </row>
    <row r="145" spans="1:14" ht="16.2" thickBot="1" x14ac:dyDescent="0.35">
      <c r="A145" s="113" t="s">
        <v>187</v>
      </c>
      <c r="B145" s="98">
        <f t="shared" ref="B145:N145" si="20">B$17</f>
        <v>5</v>
      </c>
      <c r="C145" s="98">
        <f t="shared" si="20"/>
        <v>6</v>
      </c>
      <c r="D145" s="98">
        <f t="shared" si="20"/>
        <v>7</v>
      </c>
      <c r="E145" s="98">
        <f t="shared" si="20"/>
        <v>8</v>
      </c>
      <c r="F145" s="98">
        <f t="shared" si="20"/>
        <v>9</v>
      </c>
      <c r="G145" s="98">
        <f t="shared" si="20"/>
        <v>10</v>
      </c>
      <c r="H145" s="98">
        <f t="shared" si="20"/>
        <v>11</v>
      </c>
      <c r="I145" s="98">
        <f t="shared" si="20"/>
        <v>12</v>
      </c>
      <c r="J145" s="98">
        <f t="shared" si="20"/>
        <v>13</v>
      </c>
      <c r="K145" s="98">
        <f t="shared" si="20"/>
        <v>14</v>
      </c>
      <c r="L145" s="98">
        <f t="shared" si="20"/>
        <v>15</v>
      </c>
      <c r="M145" s="98">
        <f t="shared" si="20"/>
        <v>16</v>
      </c>
      <c r="N145" s="98">
        <f t="shared" si="20"/>
        <v>17</v>
      </c>
    </row>
    <row r="146" spans="1:14" ht="16.2" thickBot="1" x14ac:dyDescent="0.35">
      <c r="A146" s="111" t="str">
        <f>A132</f>
        <v>High Level needs</v>
      </c>
      <c r="B146" s="101" t="s">
        <v>216</v>
      </c>
      <c r="C146" s="101" t="s">
        <v>216</v>
      </c>
      <c r="D146" s="101" t="s">
        <v>216</v>
      </c>
      <c r="E146" s="101" t="s">
        <v>216</v>
      </c>
      <c r="F146" s="101" t="s">
        <v>216</v>
      </c>
      <c r="G146" s="101" t="s">
        <v>216</v>
      </c>
      <c r="H146" s="101" t="s">
        <v>216</v>
      </c>
      <c r="I146" s="101" t="s">
        <v>216</v>
      </c>
      <c r="J146" s="101" t="s">
        <v>216</v>
      </c>
      <c r="K146" s="101" t="s">
        <v>216</v>
      </c>
      <c r="L146" s="101" t="s">
        <v>216</v>
      </c>
      <c r="M146" s="101" t="s">
        <v>216</v>
      </c>
      <c r="N146" s="101" t="s">
        <v>216</v>
      </c>
    </row>
    <row r="147" spans="1:14" ht="16.2" thickBot="1" x14ac:dyDescent="0.35">
      <c r="A147" s="111" t="str">
        <f t="shared" ref="A147:A158" si="21">A133</f>
        <v>Personal hygiene</v>
      </c>
      <c r="B147" s="103">
        <v>1.33</v>
      </c>
      <c r="C147" s="107">
        <v>1.1399999999999999</v>
      </c>
      <c r="D147" s="103">
        <v>1.08</v>
      </c>
      <c r="E147" s="103">
        <v>0.93</v>
      </c>
      <c r="F147" s="103">
        <v>0.85</v>
      </c>
      <c r="G147" s="103">
        <v>0.87</v>
      </c>
      <c r="H147" s="103">
        <v>0.8</v>
      </c>
      <c r="I147" s="103">
        <v>0.79</v>
      </c>
      <c r="J147" s="103">
        <v>0.63</v>
      </c>
      <c r="K147" s="103">
        <v>0.46</v>
      </c>
      <c r="L147" s="103">
        <v>0.28999999999999998</v>
      </c>
      <c r="M147" s="103">
        <v>0.28999999999999998</v>
      </c>
      <c r="N147" s="103">
        <v>0.28999999999999998</v>
      </c>
    </row>
    <row r="148" spans="1:14" ht="16.2" thickBot="1" x14ac:dyDescent="0.35">
      <c r="A148" s="111" t="str">
        <f t="shared" si="21"/>
        <v>Bathing/dressing</v>
      </c>
      <c r="B148" s="103">
        <v>1.82</v>
      </c>
      <c r="C148" s="107">
        <v>1.63</v>
      </c>
      <c r="D148" s="103">
        <v>1.67</v>
      </c>
      <c r="E148" s="103">
        <v>1.26</v>
      </c>
      <c r="F148" s="103">
        <v>1.06</v>
      </c>
      <c r="G148" s="103">
        <v>0.73</v>
      </c>
      <c r="H148" s="103">
        <v>0.69</v>
      </c>
      <c r="I148" s="103">
        <v>0.51</v>
      </c>
      <c r="J148" s="103">
        <v>0.32</v>
      </c>
      <c r="K148" s="103">
        <v>0.48</v>
      </c>
      <c r="L148" s="103">
        <v>0.36</v>
      </c>
      <c r="M148" s="103">
        <v>0.36</v>
      </c>
      <c r="N148" s="103">
        <v>0.36</v>
      </c>
    </row>
    <row r="149" spans="1:14" ht="16.2" thickBot="1" x14ac:dyDescent="0.35">
      <c r="A149" s="111" t="str">
        <f t="shared" si="21"/>
        <v>Food Preparation activities</v>
      </c>
      <c r="B149" s="103">
        <v>1.44</v>
      </c>
      <c r="C149" s="107">
        <v>1.1599999999999999</v>
      </c>
      <c r="D149" s="103">
        <v>1.06</v>
      </c>
      <c r="E149" s="103">
        <v>1.25</v>
      </c>
      <c r="F149" s="103">
        <v>1.08</v>
      </c>
      <c r="G149" s="103">
        <v>0.82</v>
      </c>
      <c r="H149" s="103">
        <v>0.74</v>
      </c>
      <c r="I149" s="103">
        <v>0.69</v>
      </c>
      <c r="J149" s="103">
        <v>0.55000000000000004</v>
      </c>
      <c r="K149" s="103">
        <v>0.52</v>
      </c>
      <c r="L149" s="103">
        <v>0.31</v>
      </c>
      <c r="M149" s="103">
        <v>0.31</v>
      </c>
      <c r="N149" s="103">
        <v>0.31</v>
      </c>
    </row>
    <row r="150" spans="1:14" ht="16.2" thickBot="1" x14ac:dyDescent="0.35">
      <c r="A150" s="111" t="str">
        <f t="shared" si="21"/>
        <v>Shopping</v>
      </c>
      <c r="B150" s="103">
        <v>2.57</v>
      </c>
      <c r="C150" s="107">
        <v>1.34</v>
      </c>
      <c r="D150" s="103">
        <v>1.53</v>
      </c>
      <c r="E150" s="103">
        <v>1.24</v>
      </c>
      <c r="F150" s="103">
        <v>1.1100000000000001</v>
      </c>
      <c r="G150" s="103">
        <v>0.72</v>
      </c>
      <c r="H150" s="103">
        <v>0.84</v>
      </c>
      <c r="I150" s="103">
        <v>0.78</v>
      </c>
      <c r="J150" s="103">
        <v>0.52</v>
      </c>
      <c r="K150" s="103">
        <v>0.63</v>
      </c>
      <c r="L150" s="103">
        <v>0.36</v>
      </c>
      <c r="M150" s="103">
        <v>0.36</v>
      </c>
      <c r="N150" s="103">
        <v>0.36</v>
      </c>
    </row>
    <row r="151" spans="1:14" ht="16.2" thickBot="1" x14ac:dyDescent="0.35">
      <c r="A151" s="111" t="str">
        <f t="shared" si="21"/>
        <v>Home Activities</v>
      </c>
      <c r="B151" s="103">
        <v>2.4700000000000002</v>
      </c>
      <c r="C151" s="107">
        <v>2.38</v>
      </c>
      <c r="D151" s="103">
        <v>2.3199999999999998</v>
      </c>
      <c r="E151" s="103">
        <v>2.31</v>
      </c>
      <c r="F151" s="103">
        <v>2.34</v>
      </c>
      <c r="G151" s="103">
        <v>2.35</v>
      </c>
      <c r="H151" s="103">
        <v>2.2999999999999998</v>
      </c>
      <c r="I151" s="103">
        <v>2.35</v>
      </c>
      <c r="J151" s="103">
        <v>1.94</v>
      </c>
      <c r="K151" s="103">
        <v>1.94</v>
      </c>
      <c r="L151" s="103">
        <v>1.76</v>
      </c>
      <c r="M151" s="103">
        <v>1.76</v>
      </c>
      <c r="N151" s="103">
        <v>1.76</v>
      </c>
    </row>
    <row r="152" spans="1:14" ht="16.2" thickBot="1" x14ac:dyDescent="0.35">
      <c r="A152" s="111" t="str">
        <f t="shared" si="21"/>
        <v>Health, safety and medication use</v>
      </c>
      <c r="B152" s="103">
        <v>1.6</v>
      </c>
      <c r="C152" s="107">
        <v>0.91</v>
      </c>
      <c r="D152" s="103">
        <v>0.94</v>
      </c>
      <c r="E152" s="103">
        <v>1.17</v>
      </c>
      <c r="F152" s="103">
        <v>1.1200000000000001</v>
      </c>
      <c r="G152" s="103">
        <v>0.97</v>
      </c>
      <c r="H152" s="103">
        <v>0.74</v>
      </c>
      <c r="I152" s="103">
        <v>0.9</v>
      </c>
      <c r="J152" s="103">
        <v>0.67</v>
      </c>
      <c r="K152" s="103">
        <v>0.85</v>
      </c>
      <c r="L152" s="103">
        <v>0.65</v>
      </c>
      <c r="M152" s="103">
        <v>0.65</v>
      </c>
      <c r="N152" s="103">
        <v>0.65</v>
      </c>
    </row>
    <row r="153" spans="1:14" ht="16.2" thickBot="1" x14ac:dyDescent="0.35">
      <c r="A153" s="111" t="str">
        <f t="shared" si="21"/>
        <v>Money management</v>
      </c>
      <c r="B153" s="103">
        <v>2.64</v>
      </c>
      <c r="C153" s="107">
        <v>2.0299999999999998</v>
      </c>
      <c r="D153" s="103">
        <v>2</v>
      </c>
      <c r="E153" s="103">
        <v>1.1299999999999999</v>
      </c>
      <c r="F153" s="103">
        <v>0.83</v>
      </c>
      <c r="G153" s="103">
        <v>1.04</v>
      </c>
      <c r="H153" s="103">
        <v>1.07</v>
      </c>
      <c r="I153" s="103">
        <v>0.49</v>
      </c>
      <c r="J153" s="103">
        <v>0.68</v>
      </c>
      <c r="K153" s="103">
        <v>0.73</v>
      </c>
      <c r="L153" s="103">
        <v>0.43</v>
      </c>
      <c r="M153" s="103">
        <v>0.43</v>
      </c>
      <c r="N153" s="103">
        <v>0.43</v>
      </c>
    </row>
    <row r="154" spans="1:14" ht="16.2" thickBot="1" x14ac:dyDescent="0.35">
      <c r="A154" s="111" t="str">
        <f t="shared" si="21"/>
        <v>Everyday devices</v>
      </c>
      <c r="B154" s="103">
        <v>1.35</v>
      </c>
      <c r="C154" s="107">
        <v>0.85</v>
      </c>
      <c r="D154" s="103">
        <v>1.01</v>
      </c>
      <c r="E154" s="103">
        <v>0.54</v>
      </c>
      <c r="F154" s="103">
        <v>0.33</v>
      </c>
      <c r="G154" s="103">
        <v>0.71</v>
      </c>
      <c r="H154" s="103">
        <v>0.21</v>
      </c>
      <c r="I154" s="103">
        <v>0.28000000000000003</v>
      </c>
      <c r="J154" s="103">
        <v>0.14000000000000001</v>
      </c>
      <c r="K154" s="103">
        <v>0.2</v>
      </c>
      <c r="L154" s="103">
        <v>0.23</v>
      </c>
      <c r="M154" s="103">
        <v>0.23</v>
      </c>
      <c r="N154" s="103">
        <v>0.23</v>
      </c>
    </row>
    <row r="155" spans="1:14" ht="16.2" thickBot="1" x14ac:dyDescent="0.35">
      <c r="A155" s="111" t="str">
        <f t="shared" si="21"/>
        <v>Transport and outdoor surfaces</v>
      </c>
      <c r="B155" s="103">
        <v>1.38</v>
      </c>
      <c r="C155" s="107">
        <v>1.45</v>
      </c>
      <c r="D155" s="103">
        <v>1.05</v>
      </c>
      <c r="E155" s="103">
        <v>1.1399999999999999</v>
      </c>
      <c r="F155" s="103">
        <v>1.01</v>
      </c>
      <c r="G155" s="103">
        <v>0.87</v>
      </c>
      <c r="H155" s="103">
        <v>0.53</v>
      </c>
      <c r="I155" s="103">
        <v>0.59</v>
      </c>
      <c r="J155" s="103">
        <v>0.36</v>
      </c>
      <c r="K155" s="103">
        <v>0.36</v>
      </c>
      <c r="L155" s="103">
        <v>0.38</v>
      </c>
      <c r="M155" s="103">
        <v>0.38</v>
      </c>
      <c r="N155" s="103">
        <v>0.38</v>
      </c>
    </row>
    <row r="156" spans="1:14" ht="16.2" thickBot="1" x14ac:dyDescent="0.35">
      <c r="A156" s="111" t="str">
        <f t="shared" si="21"/>
        <v>Interpersonal relationships</v>
      </c>
      <c r="B156" s="103">
        <v>0.89</v>
      </c>
      <c r="C156" s="107">
        <v>0.81</v>
      </c>
      <c r="D156" s="103">
        <v>0.81</v>
      </c>
      <c r="E156" s="103">
        <v>0.57999999999999996</v>
      </c>
      <c r="F156" s="103">
        <v>0.57999999999999996</v>
      </c>
      <c r="G156" s="103">
        <v>0.54</v>
      </c>
      <c r="H156" s="103">
        <v>0.54</v>
      </c>
      <c r="I156" s="103">
        <v>0.55000000000000004</v>
      </c>
      <c r="J156" s="103">
        <v>0.49</v>
      </c>
      <c r="K156" s="103">
        <v>0.55000000000000004</v>
      </c>
      <c r="L156" s="103">
        <v>0.42</v>
      </c>
      <c r="M156" s="103">
        <v>0.42</v>
      </c>
      <c r="N156" s="103">
        <v>0.42</v>
      </c>
    </row>
    <row r="157" spans="1:14" ht="16.2" thickBot="1" x14ac:dyDescent="0.35">
      <c r="A157" s="111" t="str">
        <f t="shared" si="21"/>
        <v>Leisure, rec and play</v>
      </c>
      <c r="B157" s="103">
        <v>1.01</v>
      </c>
      <c r="C157" s="107">
        <v>0.94</v>
      </c>
      <c r="D157" s="103">
        <v>0.87</v>
      </c>
      <c r="E157" s="103">
        <v>0.76</v>
      </c>
      <c r="F157" s="103">
        <v>0.68</v>
      </c>
      <c r="G157" s="103">
        <v>0.8</v>
      </c>
      <c r="H157" s="103">
        <v>0.67</v>
      </c>
      <c r="I157" s="103">
        <v>0.53</v>
      </c>
      <c r="J157" s="103">
        <v>0.6</v>
      </c>
      <c r="K157" s="103">
        <v>0.72</v>
      </c>
      <c r="L157" s="103">
        <v>0.33</v>
      </c>
      <c r="M157" s="103">
        <v>0.33</v>
      </c>
      <c r="N157" s="103">
        <v>0.33</v>
      </c>
    </row>
    <row r="158" spans="1:14" ht="16.2" thickBot="1" x14ac:dyDescent="0.35">
      <c r="A158" s="111" t="str">
        <f t="shared" si="21"/>
        <v>School</v>
      </c>
      <c r="B158" s="103">
        <v>1.63</v>
      </c>
      <c r="C158" s="107">
        <v>1.51</v>
      </c>
      <c r="D158" s="103">
        <v>1.31</v>
      </c>
      <c r="E158" s="103">
        <v>1.1599999999999999</v>
      </c>
      <c r="F158" s="103">
        <v>1.1299999999999999</v>
      </c>
      <c r="G158" s="103">
        <v>0.97</v>
      </c>
      <c r="H158" s="103">
        <v>0.72</v>
      </c>
      <c r="I158" s="103">
        <v>1</v>
      </c>
      <c r="J158" s="103">
        <v>0.72</v>
      </c>
      <c r="K158" s="103">
        <v>0.86</v>
      </c>
      <c r="L158" s="103">
        <v>0.56000000000000005</v>
      </c>
      <c r="M158" s="103">
        <v>0.56000000000000005</v>
      </c>
      <c r="N158" s="103">
        <v>0.56000000000000005</v>
      </c>
    </row>
    <row r="159" spans="1:14" ht="16.2" thickBot="1" x14ac:dyDescent="0.35">
      <c r="A159" s="113" t="s">
        <v>244</v>
      </c>
      <c r="B159" s="98">
        <f t="shared" ref="B159:N159" si="22">B$17</f>
        <v>5</v>
      </c>
      <c r="C159" s="98">
        <f t="shared" si="22"/>
        <v>6</v>
      </c>
      <c r="D159" s="98">
        <f t="shared" si="22"/>
        <v>7</v>
      </c>
      <c r="E159" s="98">
        <f t="shared" si="22"/>
        <v>8</v>
      </c>
      <c r="F159" s="98">
        <f t="shared" si="22"/>
        <v>9</v>
      </c>
      <c r="G159" s="98">
        <f t="shared" si="22"/>
        <v>10</v>
      </c>
      <c r="H159" s="98">
        <f t="shared" si="22"/>
        <v>11</v>
      </c>
      <c r="I159" s="98">
        <f t="shared" si="22"/>
        <v>12</v>
      </c>
      <c r="J159" s="98">
        <f t="shared" si="22"/>
        <v>13</v>
      </c>
      <c r="K159" s="98">
        <f t="shared" si="22"/>
        <v>14</v>
      </c>
      <c r="L159" s="98">
        <f t="shared" si="22"/>
        <v>15</v>
      </c>
      <c r="M159" s="98">
        <f t="shared" si="22"/>
        <v>16</v>
      </c>
      <c r="N159" s="98">
        <f t="shared" si="22"/>
        <v>17</v>
      </c>
    </row>
    <row r="160" spans="1:14" ht="16.2" thickBot="1" x14ac:dyDescent="0.35">
      <c r="A160" s="111" t="str">
        <f>A118</f>
        <v>High Level needs</v>
      </c>
      <c r="B160" s="101" t="s">
        <v>216</v>
      </c>
      <c r="C160" s="101" t="s">
        <v>216</v>
      </c>
      <c r="D160" s="101" t="s">
        <v>216</v>
      </c>
      <c r="E160" s="101" t="s">
        <v>216</v>
      </c>
      <c r="F160" s="101" t="s">
        <v>216</v>
      </c>
      <c r="G160" s="101" t="s">
        <v>216</v>
      </c>
      <c r="H160" s="101" t="s">
        <v>216</v>
      </c>
      <c r="I160" s="101" t="s">
        <v>216</v>
      </c>
      <c r="J160" s="101" t="s">
        <v>216</v>
      </c>
      <c r="K160" s="101" t="s">
        <v>216</v>
      </c>
      <c r="L160" s="101" t="s">
        <v>216</v>
      </c>
      <c r="M160" s="101" t="s">
        <v>216</v>
      </c>
      <c r="N160" s="101" t="s">
        <v>216</v>
      </c>
    </row>
    <row r="161" spans="1:14" ht="16.2" thickBot="1" x14ac:dyDescent="0.35">
      <c r="A161" s="111" t="str">
        <f t="shared" ref="A161:A172" si="23">A119</f>
        <v>Personal hygiene</v>
      </c>
      <c r="B161" s="102">
        <v>1.17</v>
      </c>
      <c r="C161" s="102">
        <v>1.17</v>
      </c>
      <c r="D161" s="102">
        <v>1.33</v>
      </c>
      <c r="E161" s="102">
        <v>1</v>
      </c>
      <c r="F161" s="102">
        <v>1</v>
      </c>
      <c r="G161" s="102">
        <v>1</v>
      </c>
      <c r="H161" s="102">
        <v>0.83</v>
      </c>
      <c r="I161" s="102">
        <v>1</v>
      </c>
      <c r="J161" s="102">
        <v>1</v>
      </c>
      <c r="K161" s="102">
        <v>0.5</v>
      </c>
      <c r="L161" s="102">
        <v>0.5</v>
      </c>
      <c r="M161" s="102">
        <v>0.5</v>
      </c>
      <c r="N161" s="102">
        <v>0.5</v>
      </c>
    </row>
    <row r="162" spans="1:14" ht="16.2" thickBot="1" x14ac:dyDescent="0.35">
      <c r="A162" s="111" t="str">
        <f t="shared" si="23"/>
        <v>Bathing/dressing</v>
      </c>
      <c r="B162" s="102">
        <v>2</v>
      </c>
      <c r="C162" s="102">
        <v>1.86</v>
      </c>
      <c r="D162" s="102">
        <v>2</v>
      </c>
      <c r="E162" s="102">
        <v>1.57</v>
      </c>
      <c r="F162" s="102">
        <v>1.43</v>
      </c>
      <c r="G162" s="102">
        <v>0.86</v>
      </c>
      <c r="H162" s="102">
        <v>0.86</v>
      </c>
      <c r="I162" s="102">
        <v>0.56999999999999995</v>
      </c>
      <c r="J162" s="102">
        <v>0.43</v>
      </c>
      <c r="K162" s="102">
        <v>0.71</v>
      </c>
      <c r="L162" s="102">
        <v>0.56999999999999995</v>
      </c>
      <c r="M162" s="102">
        <v>0.56999999999999995</v>
      </c>
      <c r="N162" s="102">
        <v>0.56999999999999995</v>
      </c>
    </row>
    <row r="163" spans="1:14" ht="16.2" thickBot="1" x14ac:dyDescent="0.35">
      <c r="A163" s="111" t="str">
        <f t="shared" si="23"/>
        <v>Food Preparation activities</v>
      </c>
      <c r="B163" s="102">
        <v>1.5</v>
      </c>
      <c r="C163" s="102">
        <v>1.2</v>
      </c>
      <c r="D163" s="102">
        <v>1.29</v>
      </c>
      <c r="E163" s="102">
        <v>1.33</v>
      </c>
      <c r="F163" s="102">
        <v>1.33</v>
      </c>
      <c r="G163" s="102">
        <v>0.75</v>
      </c>
      <c r="H163" s="102">
        <v>0.75</v>
      </c>
      <c r="I163" s="102">
        <v>0.71</v>
      </c>
      <c r="J163" s="102">
        <v>0.63</v>
      </c>
      <c r="K163" s="102">
        <v>0.56999999999999995</v>
      </c>
      <c r="L163" s="102">
        <v>0.38</v>
      </c>
      <c r="M163" s="102">
        <v>0.38</v>
      </c>
      <c r="N163" s="102">
        <v>0.38</v>
      </c>
    </row>
    <row r="164" spans="1:14" ht="16.2" thickBot="1" x14ac:dyDescent="0.35">
      <c r="A164" s="111" t="str">
        <f t="shared" si="23"/>
        <v>Shopping</v>
      </c>
      <c r="B164" s="102">
        <v>2</v>
      </c>
      <c r="C164" s="102">
        <v>2</v>
      </c>
      <c r="D164" s="102">
        <v>2</v>
      </c>
      <c r="E164" s="102">
        <v>2</v>
      </c>
      <c r="F164" s="102">
        <v>1.5</v>
      </c>
      <c r="G164" s="102">
        <v>1</v>
      </c>
      <c r="H164" s="102">
        <v>1</v>
      </c>
      <c r="I164" s="102">
        <v>1</v>
      </c>
      <c r="J164" s="102">
        <v>0.75</v>
      </c>
      <c r="K164" s="102">
        <v>1</v>
      </c>
      <c r="L164" s="102">
        <v>0.4</v>
      </c>
      <c r="M164" s="102">
        <v>0.4</v>
      </c>
      <c r="N164" s="102">
        <v>0.4</v>
      </c>
    </row>
    <row r="165" spans="1:14" ht="16.2" thickBot="1" x14ac:dyDescent="0.35">
      <c r="A165" s="111" t="str">
        <f t="shared" si="23"/>
        <v>Home Activities</v>
      </c>
      <c r="B165" s="102">
        <v>2</v>
      </c>
      <c r="C165" s="102">
        <v>2</v>
      </c>
      <c r="D165" s="102">
        <v>2</v>
      </c>
      <c r="E165" s="102">
        <v>2</v>
      </c>
      <c r="F165" s="102">
        <v>2</v>
      </c>
      <c r="G165" s="102">
        <v>2</v>
      </c>
      <c r="H165" s="102">
        <v>2</v>
      </c>
      <c r="I165" s="102">
        <v>2</v>
      </c>
      <c r="J165" s="102">
        <v>2</v>
      </c>
      <c r="K165" s="102">
        <v>2</v>
      </c>
      <c r="L165" s="102">
        <v>2</v>
      </c>
      <c r="M165" s="102">
        <v>2</v>
      </c>
      <c r="N165" s="102">
        <v>2</v>
      </c>
    </row>
    <row r="166" spans="1:14" ht="16.2" thickBot="1" x14ac:dyDescent="0.35">
      <c r="A166" s="111" t="str">
        <f t="shared" si="23"/>
        <v>Health, safety and medication use</v>
      </c>
      <c r="B166" s="102">
        <v>1.6</v>
      </c>
      <c r="C166" s="102">
        <v>1</v>
      </c>
      <c r="D166" s="102">
        <v>1</v>
      </c>
      <c r="E166" s="102">
        <v>1.6</v>
      </c>
      <c r="F166" s="102">
        <v>1.5</v>
      </c>
      <c r="G166" s="102">
        <v>1.33</v>
      </c>
      <c r="H166" s="102">
        <v>0.83</v>
      </c>
      <c r="I166" s="102">
        <v>1.17</v>
      </c>
      <c r="J166" s="102">
        <v>0.63</v>
      </c>
      <c r="K166" s="102">
        <v>1.1299999999999999</v>
      </c>
      <c r="L166" s="102">
        <v>0.75</v>
      </c>
      <c r="M166" s="102">
        <v>0.75</v>
      </c>
      <c r="N166" s="102">
        <v>0.75</v>
      </c>
    </row>
    <row r="167" spans="1:14" ht="16.2" thickBot="1" x14ac:dyDescent="0.35">
      <c r="A167" s="111" t="str">
        <f t="shared" si="23"/>
        <v>Money management</v>
      </c>
      <c r="B167" s="102">
        <v>2</v>
      </c>
      <c r="C167" s="102">
        <v>2</v>
      </c>
      <c r="D167" s="102">
        <v>2</v>
      </c>
      <c r="E167" s="102">
        <v>2</v>
      </c>
      <c r="F167" s="102">
        <v>1</v>
      </c>
      <c r="G167" s="102">
        <v>1.25</v>
      </c>
      <c r="H167" s="102">
        <v>1.67</v>
      </c>
      <c r="I167" s="102">
        <v>0.67</v>
      </c>
      <c r="J167" s="102">
        <v>1</v>
      </c>
      <c r="K167" s="102">
        <v>1</v>
      </c>
      <c r="L167" s="102">
        <v>0.67</v>
      </c>
      <c r="M167" s="102">
        <v>0.67</v>
      </c>
      <c r="N167" s="102">
        <v>0.67</v>
      </c>
    </row>
    <row r="168" spans="1:14" ht="16.2" thickBot="1" x14ac:dyDescent="0.35">
      <c r="A168" s="111" t="str">
        <f t="shared" si="23"/>
        <v>Everyday devices</v>
      </c>
      <c r="B168" s="102">
        <v>1.5</v>
      </c>
      <c r="C168" s="102">
        <v>1</v>
      </c>
      <c r="D168" s="102">
        <v>1</v>
      </c>
      <c r="E168" s="102">
        <v>0.5</v>
      </c>
      <c r="F168" s="102">
        <v>0.5</v>
      </c>
      <c r="G168" s="102">
        <v>1</v>
      </c>
      <c r="H168" s="102">
        <v>0.25</v>
      </c>
      <c r="I168" s="102">
        <v>0.5</v>
      </c>
      <c r="J168" s="102">
        <v>0.25</v>
      </c>
      <c r="K168" s="102">
        <v>0.5</v>
      </c>
      <c r="L168" s="102">
        <v>0.5</v>
      </c>
      <c r="M168" s="102">
        <v>0.5</v>
      </c>
      <c r="N168" s="102">
        <v>0.5</v>
      </c>
    </row>
    <row r="169" spans="1:14" ht="16.2" thickBot="1" x14ac:dyDescent="0.35">
      <c r="A169" s="111" t="str">
        <f t="shared" si="23"/>
        <v>Transport and outdoor surfaces</v>
      </c>
      <c r="B169" s="102">
        <v>1.33</v>
      </c>
      <c r="C169" s="102">
        <v>1.33</v>
      </c>
      <c r="D169" s="102">
        <v>1.17</v>
      </c>
      <c r="E169" s="102">
        <v>1</v>
      </c>
      <c r="F169" s="102">
        <v>1</v>
      </c>
      <c r="G169" s="102">
        <v>1.17</v>
      </c>
      <c r="H169" s="102">
        <v>0.67</v>
      </c>
      <c r="I169" s="102">
        <v>0.75</v>
      </c>
      <c r="J169" s="102">
        <v>0.5</v>
      </c>
      <c r="K169" s="102">
        <v>0.5</v>
      </c>
      <c r="L169" s="102">
        <v>0.75</v>
      </c>
      <c r="M169" s="102">
        <v>0.75</v>
      </c>
      <c r="N169" s="102">
        <v>0.75</v>
      </c>
    </row>
    <row r="170" spans="1:14" ht="16.2" thickBot="1" x14ac:dyDescent="0.35">
      <c r="A170" s="111" t="str">
        <f t="shared" si="23"/>
        <v>Interpersonal relationships</v>
      </c>
      <c r="B170" s="102">
        <v>0.92</v>
      </c>
      <c r="C170" s="102">
        <v>0.9</v>
      </c>
      <c r="D170" s="102">
        <v>1.17</v>
      </c>
      <c r="E170" s="102">
        <v>0.73</v>
      </c>
      <c r="F170" s="102">
        <v>0.75</v>
      </c>
      <c r="G170" s="102">
        <v>0.67</v>
      </c>
      <c r="H170" s="102">
        <v>0.83</v>
      </c>
      <c r="I170" s="102">
        <v>0.83</v>
      </c>
      <c r="J170" s="102">
        <v>0.83</v>
      </c>
      <c r="K170" s="102">
        <v>0.67</v>
      </c>
      <c r="L170" s="102">
        <v>0.69</v>
      </c>
      <c r="M170" s="102">
        <v>0.69</v>
      </c>
      <c r="N170" s="102">
        <v>0.69</v>
      </c>
    </row>
    <row r="171" spans="1:14" ht="16.2" thickBot="1" x14ac:dyDescent="0.35">
      <c r="A171" s="111" t="str">
        <f t="shared" si="23"/>
        <v>Leisure, rec and play</v>
      </c>
      <c r="B171" s="102">
        <v>1</v>
      </c>
      <c r="C171" s="102">
        <v>1</v>
      </c>
      <c r="D171" s="102">
        <v>1.1399999999999999</v>
      </c>
      <c r="E171" s="102">
        <v>0.67</v>
      </c>
      <c r="F171" s="102">
        <v>0.75</v>
      </c>
      <c r="G171" s="102">
        <v>0.88</v>
      </c>
      <c r="H171" s="102">
        <v>0.67</v>
      </c>
      <c r="I171" s="102">
        <v>0.5</v>
      </c>
      <c r="J171" s="102">
        <v>0.56999999999999995</v>
      </c>
      <c r="K171" s="102">
        <v>0.88</v>
      </c>
      <c r="L171" s="102">
        <v>0.38</v>
      </c>
      <c r="M171" s="102">
        <v>0.38</v>
      </c>
      <c r="N171" s="102">
        <v>0.38</v>
      </c>
    </row>
    <row r="172" spans="1:14" ht="16.2" thickBot="1" x14ac:dyDescent="0.35">
      <c r="A172" s="111" t="str">
        <f t="shared" si="23"/>
        <v>School</v>
      </c>
      <c r="B172" s="102">
        <v>1.57</v>
      </c>
      <c r="C172" s="102">
        <v>1.71</v>
      </c>
      <c r="D172" s="102">
        <v>1.1399999999999999</v>
      </c>
      <c r="E172" s="102">
        <v>1.3</v>
      </c>
      <c r="F172" s="102">
        <v>1.17</v>
      </c>
      <c r="G172" s="102">
        <v>0.96</v>
      </c>
      <c r="H172" s="102">
        <v>0.77</v>
      </c>
      <c r="I172" s="102">
        <v>1.1499999999999999</v>
      </c>
      <c r="J172" s="102">
        <v>0.85</v>
      </c>
      <c r="K172" s="102">
        <v>1.1299999999999999</v>
      </c>
      <c r="L172" s="102">
        <v>0.77</v>
      </c>
      <c r="M172" s="102">
        <v>0.77</v>
      </c>
      <c r="N172" s="102">
        <v>0.77</v>
      </c>
    </row>
    <row r="177" spans="1:14" ht="21.6" thickBot="1" x14ac:dyDescent="0.45">
      <c r="A177" s="112" t="s">
        <v>257</v>
      </c>
      <c r="B177" s="98">
        <f t="shared" ref="B177:N177" si="24">B$17</f>
        <v>5</v>
      </c>
      <c r="C177" s="98">
        <f t="shared" si="24"/>
        <v>6</v>
      </c>
      <c r="D177" s="98">
        <f t="shared" si="24"/>
        <v>7</v>
      </c>
      <c r="E177" s="98">
        <f t="shared" si="24"/>
        <v>8</v>
      </c>
      <c r="F177" s="98">
        <f t="shared" si="24"/>
        <v>9</v>
      </c>
      <c r="G177" s="98">
        <f t="shared" si="24"/>
        <v>10</v>
      </c>
      <c r="H177" s="98">
        <f t="shared" si="24"/>
        <v>11</v>
      </c>
      <c r="I177" s="98">
        <f t="shared" si="24"/>
        <v>12</v>
      </c>
      <c r="J177" s="98">
        <f t="shared" si="24"/>
        <v>13</v>
      </c>
      <c r="K177" s="98">
        <f t="shared" si="24"/>
        <v>14</v>
      </c>
      <c r="L177" s="98">
        <f t="shared" si="24"/>
        <v>15</v>
      </c>
      <c r="M177" s="98">
        <f t="shared" si="24"/>
        <v>16</v>
      </c>
      <c r="N177" s="98">
        <f t="shared" si="24"/>
        <v>17</v>
      </c>
    </row>
    <row r="178" spans="1:14" ht="16.2" thickBot="1" x14ac:dyDescent="0.35">
      <c r="A178" s="97" t="s">
        <v>34</v>
      </c>
      <c r="B178" s="101" t="s">
        <v>33</v>
      </c>
      <c r="C178" s="101" t="str">
        <f>B178</f>
        <v>IND</v>
      </c>
      <c r="D178" s="101" t="str">
        <f>C178</f>
        <v>IND</v>
      </c>
      <c r="E178" s="101" t="s">
        <v>33</v>
      </c>
      <c r="F178" s="101" t="str">
        <f>E178</f>
        <v>IND</v>
      </c>
      <c r="G178" s="101" t="str">
        <f t="shared" ref="G178:H178" si="25">F178</f>
        <v>IND</v>
      </c>
      <c r="H178" s="101" t="str">
        <f t="shared" si="25"/>
        <v>IND</v>
      </c>
      <c r="I178" s="101" t="s">
        <v>33</v>
      </c>
      <c r="J178" s="101" t="str">
        <f>I178</f>
        <v>IND</v>
      </c>
      <c r="K178" s="101" t="s">
        <v>33</v>
      </c>
      <c r="L178" s="101" t="s">
        <v>33</v>
      </c>
      <c r="M178" s="101" t="str">
        <f>L178</f>
        <v>IND</v>
      </c>
      <c r="N178" s="101" t="str">
        <f>M178</f>
        <v>IND</v>
      </c>
    </row>
    <row r="179" spans="1:14" ht="28.2" thickBot="1" x14ac:dyDescent="0.35">
      <c r="A179" s="97" t="s">
        <v>36</v>
      </c>
      <c r="B179" s="101" t="s">
        <v>35</v>
      </c>
      <c r="C179" s="101" t="str">
        <f t="shared" ref="C179:D179" si="26">B179</f>
        <v>EM</v>
      </c>
      <c r="D179" s="101" t="str">
        <f t="shared" si="26"/>
        <v>EM</v>
      </c>
      <c r="E179" s="101" t="s">
        <v>33</v>
      </c>
      <c r="F179" s="101" t="str">
        <f t="shared" ref="F179:H179" si="27">E179</f>
        <v>IND</v>
      </c>
      <c r="G179" s="101" t="str">
        <f t="shared" si="27"/>
        <v>IND</v>
      </c>
      <c r="H179" s="101" t="str">
        <f t="shared" si="27"/>
        <v>IND</v>
      </c>
      <c r="I179" s="101" t="s">
        <v>33</v>
      </c>
      <c r="J179" s="101" t="s">
        <v>33</v>
      </c>
      <c r="K179" s="101" t="s">
        <v>33</v>
      </c>
      <c r="L179" s="101" t="s">
        <v>33</v>
      </c>
      <c r="M179" s="101" t="str">
        <f t="shared" ref="M179:N184" si="28">L179</f>
        <v>IND</v>
      </c>
      <c r="N179" s="101" t="str">
        <f t="shared" si="28"/>
        <v>IND</v>
      </c>
    </row>
    <row r="180" spans="1:14" ht="28.2" thickBot="1" x14ac:dyDescent="0.35">
      <c r="A180" s="97" t="s">
        <v>37</v>
      </c>
      <c r="B180" s="101" t="s">
        <v>35</v>
      </c>
      <c r="C180" s="101" t="str">
        <f t="shared" ref="C180:D180" si="29">B180</f>
        <v>EM</v>
      </c>
      <c r="D180" s="101" t="str">
        <f t="shared" si="29"/>
        <v>EM</v>
      </c>
      <c r="E180" s="101" t="s">
        <v>33</v>
      </c>
      <c r="F180" s="101" t="str">
        <f t="shared" ref="F180:H180" si="30">E180</f>
        <v>IND</v>
      </c>
      <c r="G180" s="101" t="str">
        <f t="shared" si="30"/>
        <v>IND</v>
      </c>
      <c r="H180" s="101" t="str">
        <f t="shared" si="30"/>
        <v>IND</v>
      </c>
      <c r="I180" s="101" t="s">
        <v>33</v>
      </c>
      <c r="J180" s="101" t="s">
        <v>33</v>
      </c>
      <c r="K180" s="101" t="s">
        <v>33</v>
      </c>
      <c r="L180" s="101" t="s">
        <v>33</v>
      </c>
      <c r="M180" s="101" t="str">
        <f t="shared" si="28"/>
        <v>IND</v>
      </c>
      <c r="N180" s="101" t="str">
        <f t="shared" si="28"/>
        <v>IND</v>
      </c>
    </row>
    <row r="181" spans="1:14" ht="16.2" thickBot="1" x14ac:dyDescent="0.35">
      <c r="A181" s="97" t="s">
        <v>38</v>
      </c>
      <c r="B181" s="101" t="s">
        <v>35</v>
      </c>
      <c r="C181" s="101" t="str">
        <f t="shared" ref="C181:D181" si="31">B181</f>
        <v>EM</v>
      </c>
      <c r="D181" s="101" t="str">
        <f t="shared" si="31"/>
        <v>EM</v>
      </c>
      <c r="E181" s="101" t="s">
        <v>35</v>
      </c>
      <c r="F181" s="101" t="str">
        <f t="shared" ref="F181:H181" si="32">E181</f>
        <v>EM</v>
      </c>
      <c r="G181" s="101" t="str">
        <f t="shared" si="32"/>
        <v>EM</v>
      </c>
      <c r="H181" s="101" t="str">
        <f t="shared" si="32"/>
        <v>EM</v>
      </c>
      <c r="I181" s="101" t="s">
        <v>33</v>
      </c>
      <c r="J181" s="101" t="s">
        <v>33</v>
      </c>
      <c r="K181" s="101" t="s">
        <v>33</v>
      </c>
      <c r="L181" s="101" t="s">
        <v>33</v>
      </c>
      <c r="M181" s="101" t="str">
        <f t="shared" si="28"/>
        <v>IND</v>
      </c>
      <c r="N181" s="101" t="str">
        <f t="shared" si="28"/>
        <v>IND</v>
      </c>
    </row>
    <row r="182" spans="1:14" ht="16.2" thickBot="1" x14ac:dyDescent="0.35">
      <c r="A182" s="97" t="s">
        <v>39</v>
      </c>
      <c r="B182" s="101" t="s">
        <v>35</v>
      </c>
      <c r="C182" s="101" t="str">
        <f t="shared" ref="C182:D182" si="33">B182</f>
        <v>EM</v>
      </c>
      <c r="D182" s="101" t="str">
        <f t="shared" si="33"/>
        <v>EM</v>
      </c>
      <c r="E182" s="101" t="s">
        <v>35</v>
      </c>
      <c r="F182" s="101" t="str">
        <f t="shared" ref="F182:H182" si="34">E182</f>
        <v>EM</v>
      </c>
      <c r="G182" s="101" t="str">
        <f t="shared" si="34"/>
        <v>EM</v>
      </c>
      <c r="H182" s="101" t="str">
        <f t="shared" si="34"/>
        <v>EM</v>
      </c>
      <c r="I182" s="101" t="s">
        <v>33</v>
      </c>
      <c r="J182" s="101" t="s">
        <v>33</v>
      </c>
      <c r="K182" s="101" t="s">
        <v>33</v>
      </c>
      <c r="L182" s="101" t="s">
        <v>33</v>
      </c>
      <c r="M182" s="101" t="str">
        <f t="shared" si="28"/>
        <v>IND</v>
      </c>
      <c r="N182" s="101" t="str">
        <f t="shared" si="28"/>
        <v>IND</v>
      </c>
    </row>
    <row r="183" spans="1:14" ht="16.2" thickBot="1" x14ac:dyDescent="0.35">
      <c r="A183" s="97" t="s">
        <v>40</v>
      </c>
      <c r="B183" s="101" t="s">
        <v>35</v>
      </c>
      <c r="C183" s="101" t="str">
        <f t="shared" ref="C183:D183" si="35">B183</f>
        <v>EM</v>
      </c>
      <c r="D183" s="101" t="str">
        <f t="shared" si="35"/>
        <v>EM</v>
      </c>
      <c r="E183" s="101" t="s">
        <v>35</v>
      </c>
      <c r="F183" s="101" t="str">
        <f t="shared" ref="F183:H183" si="36">E183</f>
        <v>EM</v>
      </c>
      <c r="G183" s="101" t="str">
        <f t="shared" si="36"/>
        <v>EM</v>
      </c>
      <c r="H183" s="101" t="str">
        <f t="shared" si="36"/>
        <v>EM</v>
      </c>
      <c r="I183" s="101" t="s">
        <v>35</v>
      </c>
      <c r="J183" s="101" t="s">
        <v>35</v>
      </c>
      <c r="K183" s="101" t="s">
        <v>35</v>
      </c>
      <c r="L183" s="101" t="s">
        <v>33</v>
      </c>
      <c r="M183" s="101" t="str">
        <f t="shared" si="28"/>
        <v>IND</v>
      </c>
      <c r="N183" s="101" t="str">
        <f t="shared" si="28"/>
        <v>IND</v>
      </c>
    </row>
    <row r="184" spans="1:14" ht="28.2" thickBot="1" x14ac:dyDescent="0.35">
      <c r="A184" s="46" t="s">
        <v>42</v>
      </c>
      <c r="B184" s="101" t="s">
        <v>41</v>
      </c>
      <c r="C184" s="101" t="str">
        <f t="shared" ref="C184:D184" si="37">B184</f>
        <v>NE</v>
      </c>
      <c r="D184" s="101" t="str">
        <f t="shared" si="37"/>
        <v>NE</v>
      </c>
      <c r="E184" s="101" t="s">
        <v>41</v>
      </c>
      <c r="F184" s="101" t="str">
        <f t="shared" ref="F184:H184" si="38">E184</f>
        <v>NE</v>
      </c>
      <c r="G184" s="101" t="str">
        <f t="shared" si="38"/>
        <v>NE</v>
      </c>
      <c r="H184" s="101" t="str">
        <f t="shared" si="38"/>
        <v>NE</v>
      </c>
      <c r="I184" s="101" t="s">
        <v>35</v>
      </c>
      <c r="J184" s="101" t="s">
        <v>35</v>
      </c>
      <c r="K184" s="101" t="s">
        <v>35</v>
      </c>
      <c r="L184" s="101" t="s">
        <v>33</v>
      </c>
      <c r="M184" s="101" t="str">
        <f t="shared" si="28"/>
        <v>IND</v>
      </c>
      <c r="N184" s="101" t="str">
        <f t="shared" si="28"/>
        <v>IND</v>
      </c>
    </row>
    <row r="185" spans="1:14" x14ac:dyDescent="0.3">
      <c r="A185" s="115"/>
    </row>
    <row r="186" spans="1:14" ht="21.6" thickBot="1" x14ac:dyDescent="0.45">
      <c r="A186" s="112" t="s">
        <v>258</v>
      </c>
      <c r="B186" s="98">
        <f t="shared" ref="B186:N186" si="39">B$17</f>
        <v>5</v>
      </c>
      <c r="C186" s="98">
        <f t="shared" si="39"/>
        <v>6</v>
      </c>
      <c r="D186" s="98">
        <f t="shared" si="39"/>
        <v>7</v>
      </c>
      <c r="E186" s="98">
        <f t="shared" si="39"/>
        <v>8</v>
      </c>
      <c r="F186" s="98">
        <f t="shared" si="39"/>
        <v>9</v>
      </c>
      <c r="G186" s="98">
        <f t="shared" si="39"/>
        <v>10</v>
      </c>
      <c r="H186" s="98">
        <f t="shared" si="39"/>
        <v>11</v>
      </c>
      <c r="I186" s="98">
        <f t="shared" si="39"/>
        <v>12</v>
      </c>
      <c r="J186" s="98">
        <f t="shared" si="39"/>
        <v>13</v>
      </c>
      <c r="K186" s="98">
        <f t="shared" si="39"/>
        <v>14</v>
      </c>
      <c r="L186" s="98">
        <f t="shared" si="39"/>
        <v>15</v>
      </c>
      <c r="M186" s="98">
        <f t="shared" si="39"/>
        <v>16</v>
      </c>
      <c r="N186" s="98">
        <f t="shared" si="39"/>
        <v>17</v>
      </c>
    </row>
    <row r="187" spans="1:14" ht="28.2" thickBot="1" x14ac:dyDescent="0.35">
      <c r="A187" s="96" t="s">
        <v>44</v>
      </c>
      <c r="B187" s="101" t="s">
        <v>35</v>
      </c>
      <c r="C187" s="101" t="str">
        <f t="shared" ref="C187:D187" si="40">B187</f>
        <v>EM</v>
      </c>
      <c r="D187" s="101" t="str">
        <f t="shared" si="40"/>
        <v>EM</v>
      </c>
      <c r="E187" s="101" t="s">
        <v>33</v>
      </c>
      <c r="F187" s="101" t="str">
        <f>E187</f>
        <v>IND</v>
      </c>
      <c r="G187" s="101" t="str">
        <f t="shared" ref="G187:N187" si="41">F187</f>
        <v>IND</v>
      </c>
      <c r="H187" s="101" t="str">
        <f t="shared" si="41"/>
        <v>IND</v>
      </c>
      <c r="I187" s="101" t="str">
        <f t="shared" si="41"/>
        <v>IND</v>
      </c>
      <c r="J187" s="101" t="str">
        <f t="shared" si="41"/>
        <v>IND</v>
      </c>
      <c r="K187" s="101" t="str">
        <f t="shared" si="41"/>
        <v>IND</v>
      </c>
      <c r="L187" s="101" t="str">
        <f t="shared" si="41"/>
        <v>IND</v>
      </c>
      <c r="M187" s="101" t="str">
        <f t="shared" si="41"/>
        <v>IND</v>
      </c>
      <c r="N187" s="101" t="str">
        <f t="shared" si="41"/>
        <v>IND</v>
      </c>
    </row>
    <row r="188" spans="1:14" ht="16.2" thickBot="1" x14ac:dyDescent="0.35">
      <c r="A188" s="96" t="s">
        <v>45</v>
      </c>
      <c r="B188" s="101" t="s">
        <v>35</v>
      </c>
      <c r="C188" s="101" t="str">
        <f t="shared" ref="C188:D188" si="42">B188</f>
        <v>EM</v>
      </c>
      <c r="D188" s="101" t="str">
        <f t="shared" si="42"/>
        <v>EM</v>
      </c>
      <c r="E188" s="101" t="s">
        <v>33</v>
      </c>
      <c r="F188" s="101" t="str">
        <f t="shared" ref="F188:N188" si="43">E188</f>
        <v>IND</v>
      </c>
      <c r="G188" s="101" t="str">
        <f t="shared" si="43"/>
        <v>IND</v>
      </c>
      <c r="H188" s="101" t="str">
        <f t="shared" si="43"/>
        <v>IND</v>
      </c>
      <c r="I188" s="101" t="str">
        <f t="shared" si="43"/>
        <v>IND</v>
      </c>
      <c r="J188" s="101" t="str">
        <f t="shared" si="43"/>
        <v>IND</v>
      </c>
      <c r="K188" s="101" t="str">
        <f t="shared" si="43"/>
        <v>IND</v>
      </c>
      <c r="L188" s="101" t="str">
        <f t="shared" si="43"/>
        <v>IND</v>
      </c>
      <c r="M188" s="101" t="str">
        <f t="shared" si="43"/>
        <v>IND</v>
      </c>
      <c r="N188" s="101" t="str">
        <f t="shared" si="43"/>
        <v>IND</v>
      </c>
    </row>
    <row r="189" spans="1:14" ht="16.2" thickBot="1" x14ac:dyDescent="0.35">
      <c r="A189" s="96" t="s">
        <v>46</v>
      </c>
      <c r="B189" s="101" t="s">
        <v>35</v>
      </c>
      <c r="C189" s="101" t="str">
        <f t="shared" ref="C189:D189" si="44">B189</f>
        <v>EM</v>
      </c>
      <c r="D189" s="101" t="str">
        <f t="shared" si="44"/>
        <v>EM</v>
      </c>
      <c r="E189" s="101" t="s">
        <v>35</v>
      </c>
      <c r="F189" s="101" t="str">
        <f t="shared" ref="F189:N189" si="45">E189</f>
        <v>EM</v>
      </c>
      <c r="G189" s="101" t="str">
        <f t="shared" si="45"/>
        <v>EM</v>
      </c>
      <c r="H189" s="101" t="str">
        <f t="shared" si="45"/>
        <v>EM</v>
      </c>
      <c r="I189" s="101" t="s">
        <v>33</v>
      </c>
      <c r="J189" s="101" t="str">
        <f t="shared" si="45"/>
        <v>IND</v>
      </c>
      <c r="K189" s="101" t="str">
        <f t="shared" si="45"/>
        <v>IND</v>
      </c>
      <c r="L189" s="101" t="str">
        <f t="shared" si="45"/>
        <v>IND</v>
      </c>
      <c r="M189" s="101" t="str">
        <f t="shared" si="45"/>
        <v>IND</v>
      </c>
      <c r="N189" s="101" t="str">
        <f t="shared" si="45"/>
        <v>IND</v>
      </c>
    </row>
    <row r="190" spans="1:14" ht="28.2" thickBot="1" x14ac:dyDescent="0.35">
      <c r="A190" s="96" t="s">
        <v>47</v>
      </c>
      <c r="B190" s="101" t="s">
        <v>35</v>
      </c>
      <c r="C190" s="101" t="str">
        <f t="shared" ref="C190:D190" si="46">B190</f>
        <v>EM</v>
      </c>
      <c r="D190" s="101" t="str">
        <f t="shared" si="46"/>
        <v>EM</v>
      </c>
      <c r="E190" s="101" t="s">
        <v>35</v>
      </c>
      <c r="F190" s="101" t="str">
        <f t="shared" ref="F190:N190" si="47">E190</f>
        <v>EM</v>
      </c>
      <c r="G190" s="101" t="str">
        <f t="shared" si="47"/>
        <v>EM</v>
      </c>
      <c r="H190" s="101" t="str">
        <f t="shared" si="47"/>
        <v>EM</v>
      </c>
      <c r="I190" s="101" t="s">
        <v>33</v>
      </c>
      <c r="J190" s="101" t="str">
        <f t="shared" si="47"/>
        <v>IND</v>
      </c>
      <c r="K190" s="101" t="str">
        <f t="shared" si="47"/>
        <v>IND</v>
      </c>
      <c r="L190" s="101" t="str">
        <f t="shared" si="47"/>
        <v>IND</v>
      </c>
      <c r="M190" s="101" t="str">
        <f t="shared" si="47"/>
        <v>IND</v>
      </c>
      <c r="N190" s="101" t="str">
        <f t="shared" si="47"/>
        <v>IND</v>
      </c>
    </row>
    <row r="191" spans="1:14" ht="16.2" thickBot="1" x14ac:dyDescent="0.35">
      <c r="A191" s="96" t="s">
        <v>48</v>
      </c>
      <c r="B191" s="101" t="s">
        <v>35</v>
      </c>
      <c r="C191" s="101" t="str">
        <f t="shared" ref="C191:D191" si="48">B191</f>
        <v>EM</v>
      </c>
      <c r="D191" s="101" t="str">
        <f t="shared" si="48"/>
        <v>EM</v>
      </c>
      <c r="E191" s="101" t="s">
        <v>35</v>
      </c>
      <c r="F191" s="101" t="str">
        <f t="shared" ref="F191:N191" si="49">E191</f>
        <v>EM</v>
      </c>
      <c r="G191" s="101" t="str">
        <f t="shared" si="49"/>
        <v>EM</v>
      </c>
      <c r="H191" s="101" t="str">
        <f t="shared" si="49"/>
        <v>EM</v>
      </c>
      <c r="I191" s="101" t="s">
        <v>33</v>
      </c>
      <c r="J191" s="101" t="str">
        <f t="shared" si="49"/>
        <v>IND</v>
      </c>
      <c r="K191" s="101" t="str">
        <f t="shared" si="49"/>
        <v>IND</v>
      </c>
      <c r="L191" s="101" t="str">
        <f t="shared" si="49"/>
        <v>IND</v>
      </c>
      <c r="M191" s="101" t="str">
        <f t="shared" si="49"/>
        <v>IND</v>
      </c>
      <c r="N191" s="101" t="str">
        <f t="shared" si="49"/>
        <v>IND</v>
      </c>
    </row>
    <row r="192" spans="1:14" ht="28.2" thickBot="1" x14ac:dyDescent="0.35">
      <c r="A192" s="96" t="s">
        <v>49</v>
      </c>
      <c r="B192" s="101" t="s">
        <v>35</v>
      </c>
      <c r="C192" s="101" t="str">
        <f t="shared" ref="C192:D192" si="50">B192</f>
        <v>EM</v>
      </c>
      <c r="D192" s="101" t="str">
        <f t="shared" si="50"/>
        <v>EM</v>
      </c>
      <c r="E192" s="101" t="s">
        <v>35</v>
      </c>
      <c r="F192" s="101" t="str">
        <f t="shared" ref="F192:N192" si="51">E192</f>
        <v>EM</v>
      </c>
      <c r="G192" s="101" t="str">
        <f t="shared" si="51"/>
        <v>EM</v>
      </c>
      <c r="H192" s="101" t="str">
        <f t="shared" si="51"/>
        <v>EM</v>
      </c>
      <c r="I192" s="101" t="s">
        <v>33</v>
      </c>
      <c r="J192" s="101" t="str">
        <f t="shared" si="51"/>
        <v>IND</v>
      </c>
      <c r="K192" s="101" t="str">
        <f t="shared" si="51"/>
        <v>IND</v>
      </c>
      <c r="L192" s="101" t="str">
        <f t="shared" si="51"/>
        <v>IND</v>
      </c>
      <c r="M192" s="101" t="str">
        <f t="shared" si="51"/>
        <v>IND</v>
      </c>
      <c r="N192" s="101" t="str">
        <f t="shared" si="51"/>
        <v>IND</v>
      </c>
    </row>
    <row r="193" spans="1:14" ht="16.2" thickBot="1" x14ac:dyDescent="0.35">
      <c r="A193" s="96" t="s">
        <v>50</v>
      </c>
      <c r="B193" s="101" t="s">
        <v>35</v>
      </c>
      <c r="C193" s="101" t="str">
        <f t="shared" ref="C193:D193" si="52">B193</f>
        <v>EM</v>
      </c>
      <c r="D193" s="101" t="str">
        <f t="shared" si="52"/>
        <v>EM</v>
      </c>
      <c r="E193" s="101" t="s">
        <v>35</v>
      </c>
      <c r="F193" s="101" t="str">
        <f t="shared" ref="F193:N193" si="53">E193</f>
        <v>EM</v>
      </c>
      <c r="G193" s="101" t="str">
        <f t="shared" si="53"/>
        <v>EM</v>
      </c>
      <c r="H193" s="101" t="str">
        <f t="shared" si="53"/>
        <v>EM</v>
      </c>
      <c r="I193" s="101" t="str">
        <f t="shared" si="53"/>
        <v>EM</v>
      </c>
      <c r="J193" s="101" t="str">
        <f t="shared" si="53"/>
        <v>EM</v>
      </c>
      <c r="K193" s="101" t="str">
        <f t="shared" si="53"/>
        <v>EM</v>
      </c>
      <c r="L193" s="101" t="s">
        <v>35</v>
      </c>
      <c r="M193" s="101" t="str">
        <f t="shared" si="53"/>
        <v>EM</v>
      </c>
      <c r="N193" s="101" t="str">
        <f t="shared" si="53"/>
        <v>EM</v>
      </c>
    </row>
    <row r="194" spans="1:14" x14ac:dyDescent="0.3">
      <c r="A194" s="115"/>
    </row>
    <row r="195" spans="1:14" ht="42.6" thickBot="1" x14ac:dyDescent="0.45">
      <c r="A195" s="112" t="s">
        <v>259</v>
      </c>
      <c r="B195" s="98">
        <f t="shared" ref="B195:N195" si="54">B$17</f>
        <v>5</v>
      </c>
      <c r="C195" s="98">
        <f t="shared" si="54"/>
        <v>6</v>
      </c>
      <c r="D195" s="98">
        <f t="shared" si="54"/>
        <v>7</v>
      </c>
      <c r="E195" s="98">
        <f t="shared" si="54"/>
        <v>8</v>
      </c>
      <c r="F195" s="98">
        <f t="shared" si="54"/>
        <v>9</v>
      </c>
      <c r="G195" s="98">
        <f t="shared" si="54"/>
        <v>10</v>
      </c>
      <c r="H195" s="98">
        <f t="shared" si="54"/>
        <v>11</v>
      </c>
      <c r="I195" s="98">
        <f t="shared" si="54"/>
        <v>12</v>
      </c>
      <c r="J195" s="98">
        <f t="shared" si="54"/>
        <v>13</v>
      </c>
      <c r="K195" s="98">
        <f t="shared" si="54"/>
        <v>14</v>
      </c>
      <c r="L195" s="98">
        <f t="shared" si="54"/>
        <v>15</v>
      </c>
      <c r="M195" s="98">
        <f t="shared" si="54"/>
        <v>16</v>
      </c>
      <c r="N195" s="98">
        <f t="shared" si="54"/>
        <v>17</v>
      </c>
    </row>
    <row r="196" spans="1:14" ht="16.2" thickBot="1" x14ac:dyDescent="0.35">
      <c r="A196" s="96" t="s">
        <v>52</v>
      </c>
      <c r="B196" s="101" t="s">
        <v>33</v>
      </c>
      <c r="C196" s="101" t="str">
        <f t="shared" ref="C196:D196" si="55">B196</f>
        <v>IND</v>
      </c>
      <c r="D196" s="101" t="str">
        <f t="shared" si="55"/>
        <v>IND</v>
      </c>
      <c r="E196" s="101" t="s">
        <v>33</v>
      </c>
      <c r="F196" s="101" t="str">
        <f t="shared" ref="F196:N196" si="56">E196</f>
        <v>IND</v>
      </c>
      <c r="G196" s="101" t="str">
        <f t="shared" si="56"/>
        <v>IND</v>
      </c>
      <c r="H196" s="101" t="str">
        <f t="shared" si="56"/>
        <v>IND</v>
      </c>
      <c r="I196" s="101" t="str">
        <f t="shared" si="56"/>
        <v>IND</v>
      </c>
      <c r="J196" s="101" t="str">
        <f t="shared" si="56"/>
        <v>IND</v>
      </c>
      <c r="K196" s="101" t="str">
        <f t="shared" si="56"/>
        <v>IND</v>
      </c>
      <c r="L196" s="101" t="str">
        <f t="shared" si="56"/>
        <v>IND</v>
      </c>
      <c r="M196" s="101" t="str">
        <f t="shared" si="56"/>
        <v>IND</v>
      </c>
      <c r="N196" s="101" t="str">
        <f t="shared" si="56"/>
        <v>IND</v>
      </c>
    </row>
    <row r="197" spans="1:14" ht="28.2" thickBot="1" x14ac:dyDescent="0.35">
      <c r="A197" s="96" t="s">
        <v>53</v>
      </c>
      <c r="B197" s="101" t="s">
        <v>35</v>
      </c>
      <c r="C197" s="101" t="str">
        <f t="shared" ref="C197:D197" si="57">B197</f>
        <v>EM</v>
      </c>
      <c r="D197" s="101" t="str">
        <f t="shared" si="57"/>
        <v>EM</v>
      </c>
      <c r="E197" s="101" t="s">
        <v>33</v>
      </c>
      <c r="F197" s="101" t="str">
        <f t="shared" ref="F197:N197" si="58">E197</f>
        <v>IND</v>
      </c>
      <c r="G197" s="101" t="str">
        <f t="shared" si="58"/>
        <v>IND</v>
      </c>
      <c r="H197" s="101" t="str">
        <f t="shared" si="58"/>
        <v>IND</v>
      </c>
      <c r="I197" s="101" t="str">
        <f t="shared" si="58"/>
        <v>IND</v>
      </c>
      <c r="J197" s="101" t="str">
        <f t="shared" si="58"/>
        <v>IND</v>
      </c>
      <c r="K197" s="101" t="str">
        <f t="shared" si="58"/>
        <v>IND</v>
      </c>
      <c r="L197" s="101" t="str">
        <f t="shared" si="58"/>
        <v>IND</v>
      </c>
      <c r="M197" s="101" t="str">
        <f t="shared" si="58"/>
        <v>IND</v>
      </c>
      <c r="N197" s="101" t="str">
        <f t="shared" si="58"/>
        <v>IND</v>
      </c>
    </row>
    <row r="198" spans="1:14" ht="16.2" thickBot="1" x14ac:dyDescent="0.35">
      <c r="A198" s="96" t="s">
        <v>54</v>
      </c>
      <c r="B198" s="101" t="s">
        <v>35</v>
      </c>
      <c r="C198" s="101" t="str">
        <f t="shared" ref="C198:D198" si="59">B198</f>
        <v>EM</v>
      </c>
      <c r="D198" s="101" t="str">
        <f t="shared" si="59"/>
        <v>EM</v>
      </c>
      <c r="E198" s="101" t="s">
        <v>35</v>
      </c>
      <c r="F198" s="101" t="str">
        <f t="shared" ref="F198:N198" si="60">E198</f>
        <v>EM</v>
      </c>
      <c r="G198" s="101" t="str">
        <f t="shared" si="60"/>
        <v>EM</v>
      </c>
      <c r="H198" s="101" t="str">
        <f t="shared" si="60"/>
        <v>EM</v>
      </c>
      <c r="I198" s="101" t="s">
        <v>33</v>
      </c>
      <c r="J198" s="101" t="str">
        <f t="shared" si="60"/>
        <v>IND</v>
      </c>
      <c r="K198" s="101" t="str">
        <f t="shared" si="60"/>
        <v>IND</v>
      </c>
      <c r="L198" s="101" t="str">
        <f t="shared" si="60"/>
        <v>IND</v>
      </c>
      <c r="M198" s="101" t="str">
        <f t="shared" si="60"/>
        <v>IND</v>
      </c>
      <c r="N198" s="101" t="str">
        <f t="shared" si="60"/>
        <v>IND</v>
      </c>
    </row>
    <row r="199" spans="1:14" ht="28.2" thickBot="1" x14ac:dyDescent="0.35">
      <c r="A199" s="96" t="s">
        <v>55</v>
      </c>
      <c r="B199" s="101" t="s">
        <v>35</v>
      </c>
      <c r="C199" s="101" t="str">
        <f t="shared" ref="C199:D199" si="61">B199</f>
        <v>EM</v>
      </c>
      <c r="D199" s="101" t="str">
        <f t="shared" si="61"/>
        <v>EM</v>
      </c>
      <c r="E199" s="101" t="s">
        <v>35</v>
      </c>
      <c r="F199" s="101" t="str">
        <f t="shared" ref="F199:N199" si="62">E199</f>
        <v>EM</v>
      </c>
      <c r="G199" s="101" t="str">
        <f t="shared" si="62"/>
        <v>EM</v>
      </c>
      <c r="H199" s="101" t="str">
        <f t="shared" si="62"/>
        <v>EM</v>
      </c>
      <c r="I199" s="101" t="s">
        <v>33</v>
      </c>
      <c r="J199" s="101" t="str">
        <f t="shared" si="62"/>
        <v>IND</v>
      </c>
      <c r="K199" s="101" t="str">
        <f t="shared" si="62"/>
        <v>IND</v>
      </c>
      <c r="L199" s="101" t="str">
        <f t="shared" si="62"/>
        <v>IND</v>
      </c>
      <c r="M199" s="101" t="str">
        <f t="shared" si="62"/>
        <v>IND</v>
      </c>
      <c r="N199" s="101" t="str">
        <f t="shared" si="62"/>
        <v>IND</v>
      </c>
    </row>
    <row r="200" spans="1:14" ht="28.2" thickBot="1" x14ac:dyDescent="0.35">
      <c r="A200" s="96" t="s">
        <v>56</v>
      </c>
      <c r="B200" s="101" t="s">
        <v>35</v>
      </c>
      <c r="C200" s="101" t="str">
        <f t="shared" ref="C200:D200" si="63">B200</f>
        <v>EM</v>
      </c>
      <c r="D200" s="101" t="str">
        <f t="shared" si="63"/>
        <v>EM</v>
      </c>
      <c r="E200" s="101" t="s">
        <v>35</v>
      </c>
      <c r="F200" s="101" t="str">
        <f t="shared" ref="F200:N200" si="64">E200</f>
        <v>EM</v>
      </c>
      <c r="G200" s="101" t="str">
        <f t="shared" si="64"/>
        <v>EM</v>
      </c>
      <c r="H200" s="101" t="str">
        <f t="shared" si="64"/>
        <v>EM</v>
      </c>
      <c r="I200" s="101" t="s">
        <v>33</v>
      </c>
      <c r="J200" s="101" t="str">
        <f t="shared" si="64"/>
        <v>IND</v>
      </c>
      <c r="K200" s="101" t="str">
        <f t="shared" si="64"/>
        <v>IND</v>
      </c>
      <c r="L200" s="101" t="str">
        <f t="shared" si="64"/>
        <v>IND</v>
      </c>
      <c r="M200" s="101" t="str">
        <f t="shared" si="64"/>
        <v>IND</v>
      </c>
      <c r="N200" s="101" t="str">
        <f t="shared" si="64"/>
        <v>IND</v>
      </c>
    </row>
    <row r="201" spans="1:14" ht="16.2" thickBot="1" x14ac:dyDescent="0.35">
      <c r="A201" s="96" t="s">
        <v>57</v>
      </c>
      <c r="B201" s="101" t="s">
        <v>35</v>
      </c>
      <c r="C201" s="101" t="str">
        <f t="shared" ref="C201:D201" si="65">B201</f>
        <v>EM</v>
      </c>
      <c r="D201" s="101" t="str">
        <f t="shared" si="65"/>
        <v>EM</v>
      </c>
      <c r="E201" s="101" t="s">
        <v>35</v>
      </c>
      <c r="F201" s="101" t="str">
        <f t="shared" ref="F201:N201" si="66">E201</f>
        <v>EM</v>
      </c>
      <c r="G201" s="101" t="str">
        <f t="shared" si="66"/>
        <v>EM</v>
      </c>
      <c r="H201" s="101" t="str">
        <f t="shared" si="66"/>
        <v>EM</v>
      </c>
      <c r="I201" s="101" t="s">
        <v>35</v>
      </c>
      <c r="J201" s="101" t="str">
        <f t="shared" si="66"/>
        <v>EM</v>
      </c>
      <c r="K201" s="101" t="str">
        <f t="shared" si="66"/>
        <v>EM</v>
      </c>
      <c r="L201" s="101" t="s">
        <v>33</v>
      </c>
      <c r="M201" s="101" t="str">
        <f t="shared" si="66"/>
        <v>IND</v>
      </c>
      <c r="N201" s="101" t="str">
        <f t="shared" si="66"/>
        <v>IND</v>
      </c>
    </row>
    <row r="202" spans="1:14" ht="16.2" thickBot="1" x14ac:dyDescent="0.35">
      <c r="A202" s="96" t="s">
        <v>58</v>
      </c>
      <c r="B202" s="101" t="s">
        <v>35</v>
      </c>
      <c r="C202" s="101" t="str">
        <f t="shared" ref="C202:D202" si="67">B202</f>
        <v>EM</v>
      </c>
      <c r="D202" s="101" t="str">
        <f t="shared" si="67"/>
        <v>EM</v>
      </c>
      <c r="E202" s="101" t="s">
        <v>35</v>
      </c>
      <c r="F202" s="101" t="str">
        <f t="shared" ref="F202:N202" si="68">E202</f>
        <v>EM</v>
      </c>
      <c r="G202" s="101" t="str">
        <f t="shared" si="68"/>
        <v>EM</v>
      </c>
      <c r="H202" s="101" t="str">
        <f t="shared" si="68"/>
        <v>EM</v>
      </c>
      <c r="I202" s="101" t="s">
        <v>35</v>
      </c>
      <c r="J202" s="101" t="str">
        <f t="shared" si="68"/>
        <v>EM</v>
      </c>
      <c r="K202" s="101" t="str">
        <f t="shared" si="68"/>
        <v>EM</v>
      </c>
      <c r="L202" s="101" t="str">
        <f t="shared" si="68"/>
        <v>EM</v>
      </c>
      <c r="M202" s="101" t="str">
        <f t="shared" si="68"/>
        <v>EM</v>
      </c>
      <c r="N202" s="101" t="str">
        <f t="shared" si="68"/>
        <v>EM</v>
      </c>
    </row>
    <row r="203" spans="1:14" ht="16.2" thickBot="1" x14ac:dyDescent="0.35">
      <c r="A203" s="47" t="s">
        <v>59</v>
      </c>
      <c r="B203" s="101" t="s">
        <v>41</v>
      </c>
      <c r="C203" s="101" t="str">
        <f t="shared" ref="C203:D203" si="69">B203</f>
        <v>NE</v>
      </c>
      <c r="D203" s="101" t="str">
        <f t="shared" si="69"/>
        <v>NE</v>
      </c>
      <c r="E203" s="101" t="s">
        <v>35</v>
      </c>
      <c r="F203" s="101" t="str">
        <f t="shared" ref="F203:N203" si="70">E203</f>
        <v>EM</v>
      </c>
      <c r="G203" s="101" t="str">
        <f t="shared" si="70"/>
        <v>EM</v>
      </c>
      <c r="H203" s="101" t="str">
        <f t="shared" si="70"/>
        <v>EM</v>
      </c>
      <c r="I203" s="101" t="str">
        <f t="shared" si="70"/>
        <v>EM</v>
      </c>
      <c r="J203" s="101" t="str">
        <f t="shared" si="70"/>
        <v>EM</v>
      </c>
      <c r="K203" s="101" t="str">
        <f t="shared" si="70"/>
        <v>EM</v>
      </c>
      <c r="L203" s="101" t="str">
        <f t="shared" si="70"/>
        <v>EM</v>
      </c>
      <c r="M203" s="101" t="str">
        <f t="shared" si="70"/>
        <v>EM</v>
      </c>
      <c r="N203" s="101" t="str">
        <f t="shared" si="70"/>
        <v>EM</v>
      </c>
    </row>
    <row r="204" spans="1:14" x14ac:dyDescent="0.3">
      <c r="A204" s="115"/>
    </row>
    <row r="205" spans="1:14" ht="21.6" thickBot="1" x14ac:dyDescent="0.45">
      <c r="A205" s="112" t="s">
        <v>260</v>
      </c>
      <c r="B205" s="98">
        <f t="shared" ref="B205:N205" si="71">B$17</f>
        <v>5</v>
      </c>
      <c r="C205" s="98">
        <f t="shared" si="71"/>
        <v>6</v>
      </c>
      <c r="D205" s="98">
        <f t="shared" si="71"/>
        <v>7</v>
      </c>
      <c r="E205" s="98">
        <f t="shared" si="71"/>
        <v>8</v>
      </c>
      <c r="F205" s="98">
        <f t="shared" si="71"/>
        <v>9</v>
      </c>
      <c r="G205" s="98">
        <f t="shared" si="71"/>
        <v>10</v>
      </c>
      <c r="H205" s="98">
        <f t="shared" si="71"/>
        <v>11</v>
      </c>
      <c r="I205" s="98">
        <f t="shared" si="71"/>
        <v>12</v>
      </c>
      <c r="J205" s="98">
        <f t="shared" si="71"/>
        <v>13</v>
      </c>
      <c r="K205" s="98">
        <f t="shared" si="71"/>
        <v>14</v>
      </c>
      <c r="L205" s="98">
        <f t="shared" si="71"/>
        <v>15</v>
      </c>
      <c r="M205" s="98">
        <f t="shared" si="71"/>
        <v>16</v>
      </c>
      <c r="N205" s="98">
        <f t="shared" si="71"/>
        <v>17</v>
      </c>
    </row>
    <row r="206" spans="1:14" ht="16.2" thickBot="1" x14ac:dyDescent="0.35">
      <c r="A206" s="96" t="s">
        <v>61</v>
      </c>
      <c r="B206" s="101" t="s">
        <v>35</v>
      </c>
      <c r="C206" s="101" t="str">
        <f t="shared" ref="C206:D206" si="72">B206</f>
        <v>EM</v>
      </c>
      <c r="D206" s="101" t="str">
        <f t="shared" si="72"/>
        <v>EM</v>
      </c>
      <c r="E206" s="101" t="s">
        <v>33</v>
      </c>
      <c r="F206" s="101" t="str">
        <f t="shared" ref="F206:N206" si="73">E206</f>
        <v>IND</v>
      </c>
      <c r="G206" s="101" t="str">
        <f t="shared" si="73"/>
        <v>IND</v>
      </c>
      <c r="H206" s="101" t="str">
        <f t="shared" si="73"/>
        <v>IND</v>
      </c>
      <c r="I206" s="101" t="str">
        <f t="shared" si="73"/>
        <v>IND</v>
      </c>
      <c r="J206" s="101" t="str">
        <f t="shared" si="73"/>
        <v>IND</v>
      </c>
      <c r="K206" s="101" t="str">
        <f t="shared" si="73"/>
        <v>IND</v>
      </c>
      <c r="L206" s="101" t="str">
        <f t="shared" si="73"/>
        <v>IND</v>
      </c>
      <c r="M206" s="101" t="str">
        <f t="shared" si="73"/>
        <v>IND</v>
      </c>
      <c r="N206" s="101" t="str">
        <f t="shared" si="73"/>
        <v>IND</v>
      </c>
    </row>
    <row r="207" spans="1:14" ht="16.2" thickBot="1" x14ac:dyDescent="0.35">
      <c r="A207" s="96" t="s">
        <v>62</v>
      </c>
      <c r="B207" s="101" t="s">
        <v>35</v>
      </c>
      <c r="C207" s="101" t="str">
        <f t="shared" ref="C207:D207" si="74">B207</f>
        <v>EM</v>
      </c>
      <c r="D207" s="101" t="str">
        <f t="shared" si="74"/>
        <v>EM</v>
      </c>
      <c r="E207" s="101" t="s">
        <v>35</v>
      </c>
      <c r="F207" s="101" t="str">
        <f t="shared" ref="F207:N207" si="75">E207</f>
        <v>EM</v>
      </c>
      <c r="G207" s="101" t="str">
        <f t="shared" si="75"/>
        <v>EM</v>
      </c>
      <c r="H207" s="101" t="str">
        <f t="shared" si="75"/>
        <v>EM</v>
      </c>
      <c r="I207" s="101" t="s">
        <v>33</v>
      </c>
      <c r="J207" s="101" t="str">
        <f t="shared" si="75"/>
        <v>IND</v>
      </c>
      <c r="K207" s="101" t="str">
        <f t="shared" si="75"/>
        <v>IND</v>
      </c>
      <c r="L207" s="101" t="str">
        <f t="shared" si="75"/>
        <v>IND</v>
      </c>
      <c r="M207" s="101" t="str">
        <f t="shared" si="75"/>
        <v>IND</v>
      </c>
      <c r="N207" s="101" t="str">
        <f t="shared" si="75"/>
        <v>IND</v>
      </c>
    </row>
    <row r="208" spans="1:14" ht="16.2" thickBot="1" x14ac:dyDescent="0.35">
      <c r="A208" s="47" t="s">
        <v>63</v>
      </c>
      <c r="B208" s="101" t="s">
        <v>41</v>
      </c>
      <c r="C208" s="101" t="str">
        <f t="shared" ref="C208:D208" si="76">B208</f>
        <v>NE</v>
      </c>
      <c r="D208" s="101" t="str">
        <f t="shared" si="76"/>
        <v>NE</v>
      </c>
      <c r="E208" s="101" t="s">
        <v>35</v>
      </c>
      <c r="F208" s="101" t="str">
        <f t="shared" ref="F208:N208" si="77">E208</f>
        <v>EM</v>
      </c>
      <c r="G208" s="101" t="str">
        <f t="shared" si="77"/>
        <v>EM</v>
      </c>
      <c r="H208" s="101" t="str">
        <f t="shared" si="77"/>
        <v>EM</v>
      </c>
      <c r="I208" s="101" t="str">
        <f t="shared" si="77"/>
        <v>EM</v>
      </c>
      <c r="J208" s="101" t="str">
        <f t="shared" si="77"/>
        <v>EM</v>
      </c>
      <c r="K208" s="101" t="str">
        <f t="shared" si="77"/>
        <v>EM</v>
      </c>
      <c r="L208" s="101" t="s">
        <v>33</v>
      </c>
      <c r="M208" s="101" t="str">
        <f t="shared" si="77"/>
        <v>IND</v>
      </c>
      <c r="N208" s="101" t="str">
        <f t="shared" si="77"/>
        <v>IND</v>
      </c>
    </row>
    <row r="209" spans="1:14" ht="16.2" thickBot="1" x14ac:dyDescent="0.35">
      <c r="A209" s="47" t="s">
        <v>64</v>
      </c>
      <c r="B209" s="101" t="s">
        <v>41</v>
      </c>
      <c r="C209" s="101" t="str">
        <f t="shared" ref="C209:D209" si="78">B209</f>
        <v>NE</v>
      </c>
      <c r="D209" s="101" t="str">
        <f t="shared" si="78"/>
        <v>NE</v>
      </c>
      <c r="E209" s="101" t="s">
        <v>35</v>
      </c>
      <c r="F209" s="101" t="str">
        <f t="shared" ref="F209:N209" si="79">E209</f>
        <v>EM</v>
      </c>
      <c r="G209" s="101" t="str">
        <f t="shared" si="79"/>
        <v>EM</v>
      </c>
      <c r="H209" s="101" t="str">
        <f t="shared" si="79"/>
        <v>EM</v>
      </c>
      <c r="I209" s="101" t="str">
        <f t="shared" si="79"/>
        <v>EM</v>
      </c>
      <c r="J209" s="101" t="str">
        <f t="shared" si="79"/>
        <v>EM</v>
      </c>
      <c r="K209" s="101" t="str">
        <f t="shared" si="79"/>
        <v>EM</v>
      </c>
      <c r="L209" s="101" t="str">
        <f t="shared" si="79"/>
        <v>EM</v>
      </c>
      <c r="M209" s="101" t="str">
        <f t="shared" si="79"/>
        <v>EM</v>
      </c>
      <c r="N209" s="101" t="str">
        <f t="shared" si="79"/>
        <v>EM</v>
      </c>
    </row>
    <row r="210" spans="1:14" ht="16.2" thickBot="1" x14ac:dyDescent="0.35">
      <c r="A210" s="47" t="s">
        <v>65</v>
      </c>
      <c r="B210" s="101" t="s">
        <v>41</v>
      </c>
      <c r="C210" s="101" t="str">
        <f t="shared" ref="C210:D210" si="80">B210</f>
        <v>NE</v>
      </c>
      <c r="D210" s="101" t="str">
        <f t="shared" si="80"/>
        <v>NE</v>
      </c>
      <c r="E210" s="101" t="s">
        <v>41</v>
      </c>
      <c r="F210" s="101" t="str">
        <f t="shared" ref="F210:N210" si="81">E210</f>
        <v>NE</v>
      </c>
      <c r="G210" s="101" t="str">
        <f t="shared" si="81"/>
        <v>NE</v>
      </c>
      <c r="H210" s="101" t="str">
        <f t="shared" si="81"/>
        <v>NE</v>
      </c>
      <c r="I210" s="101" t="s">
        <v>35</v>
      </c>
      <c r="J210" s="101" t="str">
        <f t="shared" si="81"/>
        <v>EM</v>
      </c>
      <c r="K210" s="101" t="str">
        <f t="shared" si="81"/>
        <v>EM</v>
      </c>
      <c r="L210" s="101" t="str">
        <f t="shared" si="81"/>
        <v>EM</v>
      </c>
      <c r="M210" s="101" t="str">
        <f t="shared" si="81"/>
        <v>EM</v>
      </c>
      <c r="N210" s="101" t="str">
        <f t="shared" si="81"/>
        <v>EM</v>
      </c>
    </row>
    <row r="211" spans="1:14" x14ac:dyDescent="0.3">
      <c r="A211" s="115"/>
    </row>
    <row r="212" spans="1:14" ht="21.6" thickBot="1" x14ac:dyDescent="0.45">
      <c r="A212" s="112" t="s">
        <v>261</v>
      </c>
      <c r="B212" s="98">
        <f t="shared" ref="B212:N212" si="82">B$17</f>
        <v>5</v>
      </c>
      <c r="C212" s="98">
        <f t="shared" si="82"/>
        <v>6</v>
      </c>
      <c r="D212" s="98">
        <f t="shared" si="82"/>
        <v>7</v>
      </c>
      <c r="E212" s="98">
        <f t="shared" si="82"/>
        <v>8</v>
      </c>
      <c r="F212" s="98">
        <f t="shared" si="82"/>
        <v>9</v>
      </c>
      <c r="G212" s="98">
        <f t="shared" si="82"/>
        <v>10</v>
      </c>
      <c r="H212" s="98">
        <f t="shared" si="82"/>
        <v>11</v>
      </c>
      <c r="I212" s="98">
        <f t="shared" si="82"/>
        <v>12</v>
      </c>
      <c r="J212" s="98">
        <f t="shared" si="82"/>
        <v>13</v>
      </c>
      <c r="K212" s="98">
        <f t="shared" si="82"/>
        <v>14</v>
      </c>
      <c r="L212" s="98">
        <f t="shared" si="82"/>
        <v>15</v>
      </c>
      <c r="M212" s="98">
        <f t="shared" si="82"/>
        <v>16</v>
      </c>
      <c r="N212" s="98">
        <f t="shared" si="82"/>
        <v>17</v>
      </c>
    </row>
    <row r="213" spans="1:14" ht="28.2" thickBot="1" x14ac:dyDescent="0.35">
      <c r="A213" s="96" t="s">
        <v>68</v>
      </c>
      <c r="B213" s="101" t="s">
        <v>35</v>
      </c>
      <c r="C213" s="101" t="str">
        <f t="shared" ref="C213:D213" si="83">B213</f>
        <v>EM</v>
      </c>
      <c r="D213" s="101" t="str">
        <f t="shared" si="83"/>
        <v>EM</v>
      </c>
      <c r="E213" s="101" t="s">
        <v>35</v>
      </c>
      <c r="F213" s="101" t="str">
        <f t="shared" ref="F213:N213" si="84">E213</f>
        <v>EM</v>
      </c>
      <c r="G213" s="101" t="str">
        <f t="shared" si="84"/>
        <v>EM</v>
      </c>
      <c r="H213" s="101" t="str">
        <f t="shared" si="84"/>
        <v>EM</v>
      </c>
      <c r="I213" s="101" t="str">
        <f t="shared" si="84"/>
        <v>EM</v>
      </c>
      <c r="J213" s="101" t="str">
        <f t="shared" si="84"/>
        <v>EM</v>
      </c>
      <c r="K213" s="101" t="str">
        <f t="shared" si="84"/>
        <v>EM</v>
      </c>
      <c r="L213" s="101" t="str">
        <f t="shared" si="84"/>
        <v>EM</v>
      </c>
      <c r="M213" s="101" t="str">
        <f t="shared" si="84"/>
        <v>EM</v>
      </c>
      <c r="N213" s="101" t="str">
        <f t="shared" si="84"/>
        <v>EM</v>
      </c>
    </row>
    <row r="214" spans="1:14" ht="28.2" thickBot="1" x14ac:dyDescent="0.35">
      <c r="A214" s="96" t="s">
        <v>69</v>
      </c>
      <c r="B214" s="101" t="s">
        <v>35</v>
      </c>
      <c r="C214" s="101" t="str">
        <f t="shared" ref="C214:D214" si="85">B214</f>
        <v>EM</v>
      </c>
      <c r="D214" s="101" t="str">
        <f t="shared" si="85"/>
        <v>EM</v>
      </c>
      <c r="E214" s="101" t="s">
        <v>35</v>
      </c>
      <c r="F214" s="101" t="str">
        <f t="shared" ref="F214:N214" si="86">E214</f>
        <v>EM</v>
      </c>
      <c r="G214" s="101" t="str">
        <f t="shared" si="86"/>
        <v>EM</v>
      </c>
      <c r="H214" s="101" t="str">
        <f t="shared" si="86"/>
        <v>EM</v>
      </c>
      <c r="I214" s="101" t="str">
        <f t="shared" si="86"/>
        <v>EM</v>
      </c>
      <c r="J214" s="101" t="str">
        <f t="shared" si="86"/>
        <v>EM</v>
      </c>
      <c r="K214" s="101" t="str">
        <f t="shared" si="86"/>
        <v>EM</v>
      </c>
      <c r="L214" s="101" t="str">
        <f t="shared" si="86"/>
        <v>EM</v>
      </c>
      <c r="M214" s="101" t="str">
        <f t="shared" si="86"/>
        <v>EM</v>
      </c>
      <c r="N214" s="101" t="str">
        <f t="shared" si="86"/>
        <v>EM</v>
      </c>
    </row>
    <row r="215" spans="1:14" ht="16.2" thickBot="1" x14ac:dyDescent="0.35">
      <c r="A215" s="96" t="s">
        <v>70</v>
      </c>
      <c r="B215" s="101" t="s">
        <v>35</v>
      </c>
      <c r="C215" s="101" t="str">
        <f t="shared" ref="C215:D215" si="87">B215</f>
        <v>EM</v>
      </c>
      <c r="D215" s="101" t="str">
        <f t="shared" si="87"/>
        <v>EM</v>
      </c>
      <c r="E215" s="101" t="s">
        <v>35</v>
      </c>
      <c r="F215" s="101" t="str">
        <f t="shared" ref="F215:N215" si="88">E215</f>
        <v>EM</v>
      </c>
      <c r="G215" s="101" t="str">
        <f t="shared" si="88"/>
        <v>EM</v>
      </c>
      <c r="H215" s="101" t="str">
        <f t="shared" si="88"/>
        <v>EM</v>
      </c>
      <c r="I215" s="101" t="str">
        <f t="shared" si="88"/>
        <v>EM</v>
      </c>
      <c r="J215" s="101" t="str">
        <f t="shared" si="88"/>
        <v>EM</v>
      </c>
      <c r="K215" s="101" t="str">
        <f t="shared" si="88"/>
        <v>EM</v>
      </c>
      <c r="L215" s="101" t="str">
        <f t="shared" si="88"/>
        <v>EM</v>
      </c>
      <c r="M215" s="101" t="str">
        <f t="shared" si="88"/>
        <v>EM</v>
      </c>
      <c r="N215" s="101" t="str">
        <f t="shared" si="88"/>
        <v>EM</v>
      </c>
    </row>
    <row r="216" spans="1:14" ht="16.2" thickBot="1" x14ac:dyDescent="0.35">
      <c r="A216" s="96" t="s">
        <v>71</v>
      </c>
      <c r="B216" s="101" t="s">
        <v>35</v>
      </c>
      <c r="C216" s="101" t="str">
        <f t="shared" ref="C216:D216" si="89">B216</f>
        <v>EM</v>
      </c>
      <c r="D216" s="101" t="str">
        <f t="shared" si="89"/>
        <v>EM</v>
      </c>
      <c r="E216" s="101" t="s">
        <v>35</v>
      </c>
      <c r="F216" s="101" t="str">
        <f t="shared" ref="F216:N216" si="90">E216</f>
        <v>EM</v>
      </c>
      <c r="G216" s="101" t="str">
        <f t="shared" si="90"/>
        <v>EM</v>
      </c>
      <c r="H216" s="101" t="str">
        <f t="shared" si="90"/>
        <v>EM</v>
      </c>
      <c r="I216" s="101" t="str">
        <f t="shared" si="90"/>
        <v>EM</v>
      </c>
      <c r="J216" s="101" t="str">
        <f t="shared" si="90"/>
        <v>EM</v>
      </c>
      <c r="K216" s="101" t="str">
        <f t="shared" si="90"/>
        <v>EM</v>
      </c>
      <c r="L216" s="101" t="str">
        <f t="shared" si="90"/>
        <v>EM</v>
      </c>
      <c r="M216" s="101" t="str">
        <f t="shared" si="90"/>
        <v>EM</v>
      </c>
      <c r="N216" s="101" t="str">
        <f t="shared" si="90"/>
        <v>EM</v>
      </c>
    </row>
    <row r="217" spans="1:14" ht="28.2" thickBot="1" x14ac:dyDescent="0.35">
      <c r="A217" s="96" t="s">
        <v>72</v>
      </c>
      <c r="B217" s="101" t="s">
        <v>35</v>
      </c>
      <c r="C217" s="101" t="str">
        <f t="shared" ref="C217:D217" si="91">B217</f>
        <v>EM</v>
      </c>
      <c r="D217" s="101" t="str">
        <f t="shared" si="91"/>
        <v>EM</v>
      </c>
      <c r="E217" s="101" t="s">
        <v>35</v>
      </c>
      <c r="F217" s="101" t="str">
        <f t="shared" ref="F217:N217" si="92">E217</f>
        <v>EM</v>
      </c>
      <c r="G217" s="101" t="str">
        <f t="shared" si="92"/>
        <v>EM</v>
      </c>
      <c r="H217" s="101" t="str">
        <f t="shared" si="92"/>
        <v>EM</v>
      </c>
      <c r="I217" s="101" t="str">
        <f t="shared" si="92"/>
        <v>EM</v>
      </c>
      <c r="J217" s="101" t="str">
        <f t="shared" si="92"/>
        <v>EM</v>
      </c>
      <c r="K217" s="101" t="str">
        <f t="shared" si="92"/>
        <v>EM</v>
      </c>
      <c r="L217" s="101" t="str">
        <f t="shared" si="92"/>
        <v>EM</v>
      </c>
      <c r="M217" s="101" t="str">
        <f t="shared" si="92"/>
        <v>EM</v>
      </c>
      <c r="N217" s="101" t="str">
        <f t="shared" si="92"/>
        <v>EM</v>
      </c>
    </row>
    <row r="218" spans="1:14" ht="16.2" thickBot="1" x14ac:dyDescent="0.35">
      <c r="A218" s="96" t="s">
        <v>73</v>
      </c>
      <c r="B218" s="101" t="s">
        <v>35</v>
      </c>
      <c r="C218" s="101" t="str">
        <f t="shared" ref="C218:D218" si="93">B218</f>
        <v>EM</v>
      </c>
      <c r="D218" s="101" t="str">
        <f t="shared" si="93"/>
        <v>EM</v>
      </c>
      <c r="E218" s="101" t="s">
        <v>35</v>
      </c>
      <c r="F218" s="101" t="str">
        <f t="shared" ref="F218:N218" si="94">E218</f>
        <v>EM</v>
      </c>
      <c r="G218" s="101" t="str">
        <f t="shared" si="94"/>
        <v>EM</v>
      </c>
      <c r="H218" s="101" t="str">
        <f t="shared" si="94"/>
        <v>EM</v>
      </c>
      <c r="I218" s="101" t="str">
        <f t="shared" si="94"/>
        <v>EM</v>
      </c>
      <c r="J218" s="101" t="str">
        <f t="shared" si="94"/>
        <v>EM</v>
      </c>
      <c r="K218" s="101" t="str">
        <f t="shared" si="94"/>
        <v>EM</v>
      </c>
      <c r="L218" s="101" t="str">
        <f t="shared" si="94"/>
        <v>EM</v>
      </c>
      <c r="M218" s="101" t="str">
        <f t="shared" si="94"/>
        <v>EM</v>
      </c>
      <c r="N218" s="101" t="str">
        <f t="shared" si="94"/>
        <v>EM</v>
      </c>
    </row>
    <row r="219" spans="1:14" x14ac:dyDescent="0.3">
      <c r="A219" s="115"/>
    </row>
    <row r="220" spans="1:14" ht="42.6" thickBot="1" x14ac:dyDescent="0.45">
      <c r="A220" s="112" t="s">
        <v>262</v>
      </c>
      <c r="B220" s="98">
        <f t="shared" ref="B220:N220" si="95">B$17</f>
        <v>5</v>
      </c>
      <c r="C220" s="98">
        <f t="shared" si="95"/>
        <v>6</v>
      </c>
      <c r="D220" s="98">
        <f t="shared" si="95"/>
        <v>7</v>
      </c>
      <c r="E220" s="98">
        <f t="shared" si="95"/>
        <v>8</v>
      </c>
      <c r="F220" s="98">
        <f t="shared" si="95"/>
        <v>9</v>
      </c>
      <c r="G220" s="98">
        <f t="shared" si="95"/>
        <v>10</v>
      </c>
      <c r="H220" s="98">
        <f t="shared" si="95"/>
        <v>11</v>
      </c>
      <c r="I220" s="98">
        <f t="shared" si="95"/>
        <v>12</v>
      </c>
      <c r="J220" s="98">
        <f t="shared" si="95"/>
        <v>13</v>
      </c>
      <c r="K220" s="98">
        <f t="shared" si="95"/>
        <v>14</v>
      </c>
      <c r="L220" s="98">
        <f t="shared" si="95"/>
        <v>15</v>
      </c>
      <c r="M220" s="98">
        <f t="shared" si="95"/>
        <v>16</v>
      </c>
      <c r="N220" s="98">
        <f t="shared" si="95"/>
        <v>17</v>
      </c>
    </row>
    <row r="221" spans="1:14" ht="28.2" thickBot="1" x14ac:dyDescent="0.35">
      <c r="A221" s="96" t="s">
        <v>75</v>
      </c>
      <c r="B221" s="101" t="s">
        <v>33</v>
      </c>
      <c r="C221" s="101" t="str">
        <f t="shared" ref="C221:D221" si="96">B221</f>
        <v>IND</v>
      </c>
      <c r="D221" s="101" t="str">
        <f t="shared" si="96"/>
        <v>IND</v>
      </c>
      <c r="E221" s="101" t="s">
        <v>33</v>
      </c>
      <c r="F221" s="101" t="str">
        <f t="shared" ref="F221:N221" si="97">E221</f>
        <v>IND</v>
      </c>
      <c r="G221" s="101" t="str">
        <f t="shared" si="97"/>
        <v>IND</v>
      </c>
      <c r="H221" s="101" t="str">
        <f t="shared" si="97"/>
        <v>IND</v>
      </c>
      <c r="I221" s="101" t="str">
        <f t="shared" si="97"/>
        <v>IND</v>
      </c>
      <c r="J221" s="101" t="str">
        <f t="shared" si="97"/>
        <v>IND</v>
      </c>
      <c r="K221" s="101" t="str">
        <f t="shared" si="97"/>
        <v>IND</v>
      </c>
      <c r="L221" s="101" t="str">
        <f t="shared" si="97"/>
        <v>IND</v>
      </c>
      <c r="M221" s="101" t="str">
        <f t="shared" si="97"/>
        <v>IND</v>
      </c>
      <c r="N221" s="101" t="str">
        <f t="shared" si="97"/>
        <v>IND</v>
      </c>
    </row>
    <row r="222" spans="1:14" ht="28.2" thickBot="1" x14ac:dyDescent="0.35">
      <c r="A222" s="96" t="s">
        <v>76</v>
      </c>
      <c r="B222" s="101" t="s">
        <v>33</v>
      </c>
      <c r="C222" s="101" t="str">
        <f t="shared" ref="C222:D222" si="98">B222</f>
        <v>IND</v>
      </c>
      <c r="D222" s="101" t="str">
        <f t="shared" si="98"/>
        <v>IND</v>
      </c>
      <c r="E222" s="101" t="s">
        <v>33</v>
      </c>
      <c r="F222" s="101" t="str">
        <f t="shared" ref="F222:N222" si="99">E222</f>
        <v>IND</v>
      </c>
      <c r="G222" s="101" t="str">
        <f t="shared" si="99"/>
        <v>IND</v>
      </c>
      <c r="H222" s="101" t="str">
        <f t="shared" si="99"/>
        <v>IND</v>
      </c>
      <c r="I222" s="101" t="str">
        <f t="shared" si="99"/>
        <v>IND</v>
      </c>
      <c r="J222" s="101" t="str">
        <f t="shared" si="99"/>
        <v>IND</v>
      </c>
      <c r="K222" s="101" t="str">
        <f t="shared" si="99"/>
        <v>IND</v>
      </c>
      <c r="L222" s="101" t="str">
        <f t="shared" si="99"/>
        <v>IND</v>
      </c>
      <c r="M222" s="101" t="str">
        <f t="shared" si="99"/>
        <v>IND</v>
      </c>
      <c r="N222" s="101" t="str">
        <f t="shared" si="99"/>
        <v>IND</v>
      </c>
    </row>
    <row r="223" spans="1:14" ht="16.2" thickBot="1" x14ac:dyDescent="0.35">
      <c r="A223" s="96" t="s">
        <v>77</v>
      </c>
      <c r="B223" s="101" t="s">
        <v>33</v>
      </c>
      <c r="C223" s="101" t="str">
        <f t="shared" ref="C223:D223" si="100">B223</f>
        <v>IND</v>
      </c>
      <c r="D223" s="101" t="str">
        <f t="shared" si="100"/>
        <v>IND</v>
      </c>
      <c r="E223" s="101" t="s">
        <v>33</v>
      </c>
      <c r="F223" s="101" t="str">
        <f t="shared" ref="F223:N223" si="101">E223</f>
        <v>IND</v>
      </c>
      <c r="G223" s="101" t="str">
        <f t="shared" si="101"/>
        <v>IND</v>
      </c>
      <c r="H223" s="101" t="str">
        <f t="shared" si="101"/>
        <v>IND</v>
      </c>
      <c r="I223" s="101" t="str">
        <f t="shared" si="101"/>
        <v>IND</v>
      </c>
      <c r="J223" s="101" t="str">
        <f t="shared" si="101"/>
        <v>IND</v>
      </c>
      <c r="K223" s="101" t="str">
        <f t="shared" si="101"/>
        <v>IND</v>
      </c>
      <c r="L223" s="101" t="str">
        <f t="shared" si="101"/>
        <v>IND</v>
      </c>
      <c r="M223" s="101" t="str">
        <f t="shared" si="101"/>
        <v>IND</v>
      </c>
      <c r="N223" s="101" t="str">
        <f t="shared" si="101"/>
        <v>IND</v>
      </c>
    </row>
    <row r="224" spans="1:14" ht="16.2" thickBot="1" x14ac:dyDescent="0.35">
      <c r="A224" s="96" t="s">
        <v>78</v>
      </c>
      <c r="B224" s="101" t="s">
        <v>35</v>
      </c>
      <c r="C224" s="101" t="str">
        <f t="shared" ref="C224:D224" si="102">B224</f>
        <v>EM</v>
      </c>
      <c r="D224" s="101" t="str">
        <f t="shared" si="102"/>
        <v>EM</v>
      </c>
      <c r="E224" s="101" t="s">
        <v>35</v>
      </c>
      <c r="F224" s="101" t="str">
        <f t="shared" ref="F224:N224" si="103">E224</f>
        <v>EM</v>
      </c>
      <c r="G224" s="101" t="str">
        <f t="shared" si="103"/>
        <v>EM</v>
      </c>
      <c r="H224" s="101" t="str">
        <f t="shared" si="103"/>
        <v>EM</v>
      </c>
      <c r="I224" s="101" t="s">
        <v>33</v>
      </c>
      <c r="J224" s="101" t="str">
        <f t="shared" si="103"/>
        <v>IND</v>
      </c>
      <c r="K224" s="101" t="str">
        <f t="shared" si="103"/>
        <v>IND</v>
      </c>
      <c r="L224" s="101" t="str">
        <f t="shared" si="103"/>
        <v>IND</v>
      </c>
      <c r="M224" s="101" t="str">
        <f t="shared" si="103"/>
        <v>IND</v>
      </c>
      <c r="N224" s="101" t="str">
        <f t="shared" si="103"/>
        <v>IND</v>
      </c>
    </row>
    <row r="225" spans="1:14" ht="42" thickBot="1" x14ac:dyDescent="0.35">
      <c r="A225" s="96" t="s">
        <v>79</v>
      </c>
      <c r="B225" s="101" t="s">
        <v>35</v>
      </c>
      <c r="C225" s="101" t="str">
        <f t="shared" ref="C225:D225" si="104">B225</f>
        <v>EM</v>
      </c>
      <c r="D225" s="101" t="str">
        <f t="shared" si="104"/>
        <v>EM</v>
      </c>
      <c r="E225" s="101" t="s">
        <v>35</v>
      </c>
      <c r="F225" s="101" t="str">
        <f t="shared" ref="F225:N225" si="105">E225</f>
        <v>EM</v>
      </c>
      <c r="G225" s="101" t="str">
        <f t="shared" si="105"/>
        <v>EM</v>
      </c>
      <c r="H225" s="101" t="str">
        <f t="shared" si="105"/>
        <v>EM</v>
      </c>
      <c r="I225" s="101" t="s">
        <v>33</v>
      </c>
      <c r="J225" s="101" t="str">
        <f t="shared" si="105"/>
        <v>IND</v>
      </c>
      <c r="K225" s="101" t="str">
        <f t="shared" si="105"/>
        <v>IND</v>
      </c>
      <c r="L225" s="101" t="str">
        <f t="shared" si="105"/>
        <v>IND</v>
      </c>
      <c r="M225" s="101" t="str">
        <f t="shared" si="105"/>
        <v>IND</v>
      </c>
      <c r="N225" s="101" t="str">
        <f t="shared" si="105"/>
        <v>IND</v>
      </c>
    </row>
    <row r="226" spans="1:14" ht="28.2" thickBot="1" x14ac:dyDescent="0.35">
      <c r="A226" s="96" t="s">
        <v>80</v>
      </c>
      <c r="B226" s="101" t="s">
        <v>35</v>
      </c>
      <c r="C226" s="101" t="str">
        <f t="shared" ref="C226:D226" si="106">B226</f>
        <v>EM</v>
      </c>
      <c r="D226" s="101" t="str">
        <f t="shared" si="106"/>
        <v>EM</v>
      </c>
      <c r="E226" s="101" t="s">
        <v>35</v>
      </c>
      <c r="F226" s="101" t="str">
        <f t="shared" ref="F226:N226" si="107">E226</f>
        <v>EM</v>
      </c>
      <c r="G226" s="101" t="str">
        <f t="shared" si="107"/>
        <v>EM</v>
      </c>
      <c r="H226" s="101" t="str">
        <f t="shared" si="107"/>
        <v>EM</v>
      </c>
      <c r="I226" s="101" t="str">
        <f t="shared" si="107"/>
        <v>EM</v>
      </c>
      <c r="J226" s="101" t="str">
        <f t="shared" si="107"/>
        <v>EM</v>
      </c>
      <c r="K226" s="101" t="str">
        <f t="shared" si="107"/>
        <v>EM</v>
      </c>
      <c r="L226" s="101" t="str">
        <f t="shared" si="107"/>
        <v>EM</v>
      </c>
      <c r="M226" s="101" t="str">
        <f t="shared" si="107"/>
        <v>EM</v>
      </c>
      <c r="N226" s="101" t="str">
        <f t="shared" si="107"/>
        <v>EM</v>
      </c>
    </row>
    <row r="227" spans="1:14" ht="28.2" thickBot="1" x14ac:dyDescent="0.35">
      <c r="A227" s="47" t="s">
        <v>81</v>
      </c>
      <c r="B227" s="101" t="s">
        <v>41</v>
      </c>
      <c r="C227" s="101" t="str">
        <f t="shared" ref="C227:D227" si="108">B227</f>
        <v>NE</v>
      </c>
      <c r="D227" s="101" t="str">
        <f t="shared" si="108"/>
        <v>NE</v>
      </c>
      <c r="E227" s="101" t="s">
        <v>41</v>
      </c>
      <c r="F227" s="101" t="str">
        <f t="shared" ref="F227:N227" si="109">E227</f>
        <v>NE</v>
      </c>
      <c r="G227" s="101" t="str">
        <f t="shared" si="109"/>
        <v>NE</v>
      </c>
      <c r="H227" s="101" t="str">
        <f t="shared" si="109"/>
        <v>NE</v>
      </c>
      <c r="I227" s="101" t="s">
        <v>35</v>
      </c>
      <c r="J227" s="101" t="str">
        <f t="shared" si="109"/>
        <v>EM</v>
      </c>
      <c r="K227" s="101" t="str">
        <f t="shared" si="109"/>
        <v>EM</v>
      </c>
      <c r="L227" s="101" t="str">
        <f t="shared" si="109"/>
        <v>EM</v>
      </c>
      <c r="M227" s="101" t="str">
        <f t="shared" si="109"/>
        <v>EM</v>
      </c>
      <c r="N227" s="101" t="str">
        <f t="shared" si="109"/>
        <v>EM</v>
      </c>
    </row>
    <row r="228" spans="1:14" ht="28.2" thickBot="1" x14ac:dyDescent="0.35">
      <c r="A228" s="47" t="s">
        <v>82</v>
      </c>
      <c r="B228" s="101" t="s">
        <v>41</v>
      </c>
      <c r="C228" s="101" t="str">
        <f t="shared" ref="C228:D228" si="110">B228</f>
        <v>NE</v>
      </c>
      <c r="D228" s="101" t="str">
        <f t="shared" si="110"/>
        <v>NE</v>
      </c>
      <c r="E228" s="101" t="s">
        <v>41</v>
      </c>
      <c r="F228" s="101" t="str">
        <f t="shared" ref="F228:N228" si="111">E228</f>
        <v>NE</v>
      </c>
      <c r="G228" s="101" t="str">
        <f t="shared" si="111"/>
        <v>NE</v>
      </c>
      <c r="H228" s="101" t="str">
        <f t="shared" si="111"/>
        <v>NE</v>
      </c>
      <c r="I228" s="101" t="s">
        <v>35</v>
      </c>
      <c r="J228" s="101" t="str">
        <f t="shared" si="111"/>
        <v>EM</v>
      </c>
      <c r="K228" s="101" t="str">
        <f t="shared" si="111"/>
        <v>EM</v>
      </c>
      <c r="L228" s="101" t="str">
        <f t="shared" si="111"/>
        <v>EM</v>
      </c>
      <c r="M228" s="101" t="str">
        <f t="shared" si="111"/>
        <v>EM</v>
      </c>
      <c r="N228" s="101" t="str">
        <f t="shared" si="111"/>
        <v>EM</v>
      </c>
    </row>
    <row r="229" spans="1:14" ht="16.2" thickBot="1" x14ac:dyDescent="0.35">
      <c r="A229" s="16" t="s">
        <v>83</v>
      </c>
      <c r="B229" s="101" t="s">
        <v>41</v>
      </c>
      <c r="C229" s="101" t="str">
        <f t="shared" ref="C229:D229" si="112">B229</f>
        <v>NE</v>
      </c>
      <c r="D229" s="101" t="str">
        <f t="shared" si="112"/>
        <v>NE</v>
      </c>
      <c r="E229" s="101" t="s">
        <v>41</v>
      </c>
      <c r="F229" s="101" t="str">
        <f t="shared" ref="F229:N229" si="113">E229</f>
        <v>NE</v>
      </c>
      <c r="G229" s="101" t="str">
        <f t="shared" si="113"/>
        <v>NE</v>
      </c>
      <c r="H229" s="101" t="str">
        <f t="shared" si="113"/>
        <v>NE</v>
      </c>
      <c r="I229" s="101" t="str">
        <f t="shared" si="113"/>
        <v>NE</v>
      </c>
      <c r="J229" s="101" t="str">
        <f t="shared" si="113"/>
        <v>NE</v>
      </c>
      <c r="K229" s="101" t="str">
        <f t="shared" si="113"/>
        <v>NE</v>
      </c>
      <c r="L229" s="101" t="s">
        <v>35</v>
      </c>
      <c r="M229" s="101" t="str">
        <f t="shared" si="113"/>
        <v>EM</v>
      </c>
      <c r="N229" s="101" t="str">
        <f t="shared" si="113"/>
        <v>EM</v>
      </c>
    </row>
    <row r="230" spans="1:14" ht="28.2" thickBot="1" x14ac:dyDescent="0.35">
      <c r="A230" s="16" t="s">
        <v>84</v>
      </c>
      <c r="B230" s="101" t="s">
        <v>41</v>
      </c>
      <c r="C230" s="101" t="str">
        <f t="shared" ref="C230:D230" si="114">B230</f>
        <v>NE</v>
      </c>
      <c r="D230" s="101" t="str">
        <f t="shared" si="114"/>
        <v>NE</v>
      </c>
      <c r="E230" s="101" t="s">
        <v>41</v>
      </c>
      <c r="F230" s="101" t="str">
        <f t="shared" ref="F230:N230" si="115">E230</f>
        <v>NE</v>
      </c>
      <c r="G230" s="101" t="str">
        <f t="shared" si="115"/>
        <v>NE</v>
      </c>
      <c r="H230" s="101" t="str">
        <f t="shared" si="115"/>
        <v>NE</v>
      </c>
      <c r="I230" s="101" t="str">
        <f t="shared" si="115"/>
        <v>NE</v>
      </c>
      <c r="J230" s="101" t="str">
        <f t="shared" si="115"/>
        <v>NE</v>
      </c>
      <c r="K230" s="101" t="str">
        <f t="shared" si="115"/>
        <v>NE</v>
      </c>
      <c r="L230" s="101" t="s">
        <v>35</v>
      </c>
      <c r="M230" s="101" t="str">
        <f t="shared" si="115"/>
        <v>EM</v>
      </c>
      <c r="N230" s="101" t="str">
        <f t="shared" si="115"/>
        <v>EM</v>
      </c>
    </row>
    <row r="231" spans="1:14" x14ac:dyDescent="0.3">
      <c r="A231" s="115"/>
    </row>
    <row r="232" spans="1:14" ht="42.6" thickBot="1" x14ac:dyDescent="0.45">
      <c r="A232" s="112" t="s">
        <v>263</v>
      </c>
      <c r="B232" s="98">
        <f t="shared" ref="B232:N232" si="116">B$17</f>
        <v>5</v>
      </c>
      <c r="C232" s="98">
        <f t="shared" si="116"/>
        <v>6</v>
      </c>
      <c r="D232" s="98">
        <f t="shared" si="116"/>
        <v>7</v>
      </c>
      <c r="E232" s="98">
        <f t="shared" si="116"/>
        <v>8</v>
      </c>
      <c r="F232" s="98">
        <f t="shared" si="116"/>
        <v>9</v>
      </c>
      <c r="G232" s="98">
        <f t="shared" si="116"/>
        <v>10</v>
      </c>
      <c r="H232" s="98">
        <f t="shared" si="116"/>
        <v>11</v>
      </c>
      <c r="I232" s="98">
        <f t="shared" si="116"/>
        <v>12</v>
      </c>
      <c r="J232" s="98">
        <f t="shared" si="116"/>
        <v>13</v>
      </c>
      <c r="K232" s="98">
        <f t="shared" si="116"/>
        <v>14</v>
      </c>
      <c r="L232" s="98">
        <f t="shared" si="116"/>
        <v>15</v>
      </c>
      <c r="M232" s="98">
        <f t="shared" si="116"/>
        <v>16</v>
      </c>
      <c r="N232" s="98">
        <f t="shared" si="116"/>
        <v>17</v>
      </c>
    </row>
    <row r="233" spans="1:14" ht="16.2" thickBot="1" x14ac:dyDescent="0.35">
      <c r="A233" s="10" t="s">
        <v>86</v>
      </c>
      <c r="B233" s="101" t="s">
        <v>35</v>
      </c>
      <c r="C233" s="101" t="str">
        <f t="shared" ref="C233:D233" si="117">B233</f>
        <v>EM</v>
      </c>
      <c r="D233" s="101" t="str">
        <f t="shared" si="117"/>
        <v>EM</v>
      </c>
      <c r="E233" s="101" t="s">
        <v>35</v>
      </c>
      <c r="F233" s="101" t="str">
        <f t="shared" ref="F233:N233" si="118">E233</f>
        <v>EM</v>
      </c>
      <c r="G233" s="101" t="str">
        <f t="shared" si="118"/>
        <v>EM</v>
      </c>
      <c r="H233" s="101" t="str">
        <f t="shared" si="118"/>
        <v>EM</v>
      </c>
      <c r="I233" s="101" t="s">
        <v>33</v>
      </c>
      <c r="J233" s="101" t="str">
        <f t="shared" si="118"/>
        <v>IND</v>
      </c>
      <c r="K233" s="101" t="str">
        <f t="shared" si="118"/>
        <v>IND</v>
      </c>
      <c r="L233" s="101" t="str">
        <f t="shared" si="118"/>
        <v>IND</v>
      </c>
      <c r="M233" s="101" t="str">
        <f t="shared" si="118"/>
        <v>IND</v>
      </c>
      <c r="N233" s="101" t="str">
        <f t="shared" si="118"/>
        <v>IND</v>
      </c>
    </row>
    <row r="234" spans="1:14" ht="16.2" thickBot="1" x14ac:dyDescent="0.35">
      <c r="A234" s="10" t="s">
        <v>87</v>
      </c>
      <c r="B234" s="101" t="s">
        <v>35</v>
      </c>
      <c r="C234" s="101" t="str">
        <f t="shared" ref="C234:D234" si="119">B234</f>
        <v>EM</v>
      </c>
      <c r="D234" s="101" t="str">
        <f t="shared" si="119"/>
        <v>EM</v>
      </c>
      <c r="E234" s="101" t="s">
        <v>35</v>
      </c>
      <c r="F234" s="101" t="str">
        <f t="shared" ref="F234:N234" si="120">E234</f>
        <v>EM</v>
      </c>
      <c r="G234" s="101" t="str">
        <f t="shared" si="120"/>
        <v>EM</v>
      </c>
      <c r="H234" s="101" t="str">
        <f t="shared" si="120"/>
        <v>EM</v>
      </c>
      <c r="I234" s="101" t="s">
        <v>35</v>
      </c>
      <c r="J234" s="101" t="str">
        <f t="shared" si="120"/>
        <v>EM</v>
      </c>
      <c r="K234" s="101" t="str">
        <f t="shared" si="120"/>
        <v>EM</v>
      </c>
      <c r="L234" s="101" t="s">
        <v>33</v>
      </c>
      <c r="M234" s="101" t="str">
        <f t="shared" si="120"/>
        <v>IND</v>
      </c>
      <c r="N234" s="101" t="str">
        <f t="shared" si="120"/>
        <v>IND</v>
      </c>
    </row>
    <row r="235" spans="1:14" ht="16.2" thickBot="1" x14ac:dyDescent="0.35">
      <c r="A235" s="10" t="s">
        <v>88</v>
      </c>
      <c r="B235" s="101" t="s">
        <v>35</v>
      </c>
      <c r="C235" s="101" t="str">
        <f t="shared" ref="C235:D235" si="121">B235</f>
        <v>EM</v>
      </c>
      <c r="D235" s="101" t="str">
        <f t="shared" si="121"/>
        <v>EM</v>
      </c>
      <c r="E235" s="101" t="s">
        <v>35</v>
      </c>
      <c r="F235" s="101" t="str">
        <f t="shared" ref="F235:N235" si="122">E235</f>
        <v>EM</v>
      </c>
      <c r="G235" s="101" t="str">
        <f t="shared" si="122"/>
        <v>EM</v>
      </c>
      <c r="H235" s="101" t="str">
        <f t="shared" si="122"/>
        <v>EM</v>
      </c>
      <c r="I235" s="101" t="str">
        <f t="shared" si="122"/>
        <v>EM</v>
      </c>
      <c r="J235" s="101" t="str">
        <f t="shared" si="122"/>
        <v>EM</v>
      </c>
      <c r="K235" s="101" t="str">
        <f t="shared" si="122"/>
        <v>EM</v>
      </c>
      <c r="L235" s="101" t="s">
        <v>33</v>
      </c>
      <c r="M235" s="101" t="str">
        <f t="shared" si="122"/>
        <v>IND</v>
      </c>
      <c r="N235" s="101" t="str">
        <f t="shared" si="122"/>
        <v>IND</v>
      </c>
    </row>
    <row r="236" spans="1:14" ht="28.2" thickBot="1" x14ac:dyDescent="0.35">
      <c r="A236" s="10" t="s">
        <v>89</v>
      </c>
      <c r="B236" s="101" t="s">
        <v>35</v>
      </c>
      <c r="C236" s="101" t="str">
        <f t="shared" ref="C236:D236" si="123">B236</f>
        <v>EM</v>
      </c>
      <c r="D236" s="101" t="str">
        <f t="shared" si="123"/>
        <v>EM</v>
      </c>
      <c r="E236" s="101" t="s">
        <v>35</v>
      </c>
      <c r="F236" s="101" t="str">
        <f t="shared" ref="F236:N236" si="124">E236</f>
        <v>EM</v>
      </c>
      <c r="G236" s="101" t="str">
        <f t="shared" si="124"/>
        <v>EM</v>
      </c>
      <c r="H236" s="101" t="str">
        <f t="shared" si="124"/>
        <v>EM</v>
      </c>
      <c r="I236" s="101" t="str">
        <f t="shared" si="124"/>
        <v>EM</v>
      </c>
      <c r="J236" s="101" t="str">
        <f t="shared" si="124"/>
        <v>EM</v>
      </c>
      <c r="K236" s="101" t="str">
        <f t="shared" si="124"/>
        <v>EM</v>
      </c>
      <c r="L236" s="101" t="str">
        <f t="shared" si="124"/>
        <v>EM</v>
      </c>
      <c r="M236" s="101" t="str">
        <f t="shared" si="124"/>
        <v>EM</v>
      </c>
      <c r="N236" s="101" t="str">
        <f t="shared" si="124"/>
        <v>EM</v>
      </c>
    </row>
    <row r="237" spans="1:14" ht="42" thickBot="1" x14ac:dyDescent="0.35">
      <c r="A237" s="48" t="s">
        <v>90</v>
      </c>
      <c r="B237" s="101" t="s">
        <v>41</v>
      </c>
      <c r="C237" s="101" t="str">
        <f t="shared" ref="C237:D237" si="125">B237</f>
        <v>NE</v>
      </c>
      <c r="D237" s="101" t="str">
        <f t="shared" si="125"/>
        <v>NE</v>
      </c>
      <c r="E237" s="101" t="s">
        <v>41</v>
      </c>
      <c r="F237" s="101" t="str">
        <f t="shared" ref="F237:N237" si="126">E237</f>
        <v>NE</v>
      </c>
      <c r="G237" s="101" t="str">
        <f t="shared" si="126"/>
        <v>NE</v>
      </c>
      <c r="H237" s="101" t="str">
        <f t="shared" si="126"/>
        <v>NE</v>
      </c>
      <c r="I237" s="101" t="s">
        <v>35</v>
      </c>
      <c r="J237" s="101" t="str">
        <f t="shared" si="126"/>
        <v>EM</v>
      </c>
      <c r="K237" s="101" t="str">
        <f t="shared" si="126"/>
        <v>EM</v>
      </c>
      <c r="L237" s="101" t="str">
        <f t="shared" si="126"/>
        <v>EM</v>
      </c>
      <c r="M237" s="101" t="str">
        <f t="shared" si="126"/>
        <v>EM</v>
      </c>
      <c r="N237" s="101" t="str">
        <f t="shared" si="126"/>
        <v>EM</v>
      </c>
    </row>
    <row r="238" spans="1:14" ht="28.2" thickBot="1" x14ac:dyDescent="0.35">
      <c r="A238" s="48" t="s">
        <v>91</v>
      </c>
      <c r="B238" s="101" t="s">
        <v>41</v>
      </c>
      <c r="C238" s="101" t="str">
        <f t="shared" ref="C238:D238" si="127">B238</f>
        <v>NE</v>
      </c>
      <c r="D238" s="101" t="str">
        <f t="shared" si="127"/>
        <v>NE</v>
      </c>
      <c r="E238" s="101" t="s">
        <v>41</v>
      </c>
      <c r="F238" s="101" t="str">
        <f t="shared" ref="F238:N238" si="128">E238</f>
        <v>NE</v>
      </c>
      <c r="G238" s="101" t="str">
        <f t="shared" si="128"/>
        <v>NE</v>
      </c>
      <c r="H238" s="101" t="str">
        <f t="shared" si="128"/>
        <v>NE</v>
      </c>
      <c r="I238" s="101" t="s">
        <v>35</v>
      </c>
      <c r="J238" s="101" t="str">
        <f t="shared" si="128"/>
        <v>EM</v>
      </c>
      <c r="K238" s="101" t="str">
        <f t="shared" si="128"/>
        <v>EM</v>
      </c>
      <c r="L238" s="101" t="str">
        <f t="shared" si="128"/>
        <v>EM</v>
      </c>
      <c r="M238" s="101" t="str">
        <f t="shared" si="128"/>
        <v>EM</v>
      </c>
      <c r="N238" s="101" t="str">
        <f t="shared" si="128"/>
        <v>EM</v>
      </c>
    </row>
    <row r="239" spans="1:14" ht="16.2" thickBot="1" x14ac:dyDescent="0.35">
      <c r="A239" s="48" t="s">
        <v>92</v>
      </c>
      <c r="B239" s="101" t="s">
        <v>41</v>
      </c>
      <c r="C239" s="101" t="str">
        <f t="shared" ref="C239:D239" si="129">B239</f>
        <v>NE</v>
      </c>
      <c r="D239" s="101" t="str">
        <f t="shared" si="129"/>
        <v>NE</v>
      </c>
      <c r="E239" s="101" t="s">
        <v>41</v>
      </c>
      <c r="F239" s="101" t="str">
        <f t="shared" ref="F239:N239" si="130">E239</f>
        <v>NE</v>
      </c>
      <c r="G239" s="101" t="str">
        <f t="shared" si="130"/>
        <v>NE</v>
      </c>
      <c r="H239" s="101" t="str">
        <f t="shared" si="130"/>
        <v>NE</v>
      </c>
      <c r="I239" s="101" t="s">
        <v>35</v>
      </c>
      <c r="J239" s="101" t="str">
        <f t="shared" si="130"/>
        <v>EM</v>
      </c>
      <c r="K239" s="101" t="str">
        <f t="shared" si="130"/>
        <v>EM</v>
      </c>
      <c r="L239" s="101" t="str">
        <f t="shared" si="130"/>
        <v>EM</v>
      </c>
      <c r="M239" s="101" t="str">
        <f t="shared" si="130"/>
        <v>EM</v>
      </c>
      <c r="N239" s="101" t="str">
        <f t="shared" si="130"/>
        <v>EM</v>
      </c>
    </row>
    <row r="240" spans="1:14" ht="28.2" thickBot="1" x14ac:dyDescent="0.35">
      <c r="A240" s="17" t="s">
        <v>93</v>
      </c>
      <c r="B240" s="101" t="s">
        <v>41</v>
      </c>
      <c r="C240" s="101" t="str">
        <f t="shared" ref="C240:D240" si="131">B240</f>
        <v>NE</v>
      </c>
      <c r="D240" s="101" t="str">
        <f t="shared" si="131"/>
        <v>NE</v>
      </c>
      <c r="E240" s="101" t="s">
        <v>41</v>
      </c>
      <c r="F240" s="101" t="str">
        <f t="shared" ref="F240:N240" si="132">E240</f>
        <v>NE</v>
      </c>
      <c r="G240" s="101" t="str">
        <f t="shared" si="132"/>
        <v>NE</v>
      </c>
      <c r="H240" s="101" t="str">
        <f t="shared" si="132"/>
        <v>NE</v>
      </c>
      <c r="I240" s="101" t="str">
        <f t="shared" si="132"/>
        <v>NE</v>
      </c>
      <c r="J240" s="101" t="str">
        <f t="shared" si="132"/>
        <v>NE</v>
      </c>
      <c r="K240" s="101" t="str">
        <f t="shared" si="132"/>
        <v>NE</v>
      </c>
      <c r="L240" s="101" t="s">
        <v>35</v>
      </c>
      <c r="M240" s="101" t="str">
        <f t="shared" si="132"/>
        <v>EM</v>
      </c>
      <c r="N240" s="101" t="str">
        <f t="shared" si="132"/>
        <v>EM</v>
      </c>
    </row>
    <row r="242" spans="1:14" ht="42.6" thickBot="1" x14ac:dyDescent="0.45">
      <c r="A242" s="112" t="s">
        <v>264</v>
      </c>
      <c r="B242" s="98">
        <f t="shared" ref="B242:N242" si="133">B$17</f>
        <v>5</v>
      </c>
      <c r="C242" s="98">
        <f t="shared" si="133"/>
        <v>6</v>
      </c>
      <c r="D242" s="98">
        <f t="shared" si="133"/>
        <v>7</v>
      </c>
      <c r="E242" s="98">
        <f t="shared" si="133"/>
        <v>8</v>
      </c>
      <c r="F242" s="98">
        <f t="shared" si="133"/>
        <v>9</v>
      </c>
      <c r="G242" s="98">
        <f t="shared" si="133"/>
        <v>10</v>
      </c>
      <c r="H242" s="98">
        <f t="shared" si="133"/>
        <v>11</v>
      </c>
      <c r="I242" s="98">
        <f t="shared" si="133"/>
        <v>12</v>
      </c>
      <c r="J242" s="98">
        <f t="shared" si="133"/>
        <v>13</v>
      </c>
      <c r="K242" s="98">
        <f t="shared" si="133"/>
        <v>14</v>
      </c>
      <c r="L242" s="98">
        <f t="shared" si="133"/>
        <v>15</v>
      </c>
      <c r="M242" s="98">
        <f t="shared" si="133"/>
        <v>16</v>
      </c>
      <c r="N242" s="98">
        <f t="shared" si="133"/>
        <v>17</v>
      </c>
    </row>
    <row r="243" spans="1:14" ht="55.8" thickBot="1" x14ac:dyDescent="0.35">
      <c r="A243" s="96" t="s">
        <v>95</v>
      </c>
      <c r="B243" s="101" t="s">
        <v>33</v>
      </c>
      <c r="C243" s="101" t="str">
        <f t="shared" ref="C243:D243" si="134">B243</f>
        <v>IND</v>
      </c>
      <c r="D243" s="101" t="str">
        <f t="shared" si="134"/>
        <v>IND</v>
      </c>
      <c r="E243" s="101" t="s">
        <v>33</v>
      </c>
      <c r="F243" s="101" t="str">
        <f t="shared" ref="F243:N243" si="135">E243</f>
        <v>IND</v>
      </c>
      <c r="G243" s="101" t="str">
        <f t="shared" si="135"/>
        <v>IND</v>
      </c>
      <c r="H243" s="101" t="str">
        <f t="shared" si="135"/>
        <v>IND</v>
      </c>
      <c r="I243" s="101" t="str">
        <f t="shared" si="135"/>
        <v>IND</v>
      </c>
      <c r="J243" s="101" t="str">
        <f t="shared" si="135"/>
        <v>IND</v>
      </c>
      <c r="K243" s="101" t="str">
        <f t="shared" si="135"/>
        <v>IND</v>
      </c>
      <c r="L243" s="101" t="str">
        <f t="shared" si="135"/>
        <v>IND</v>
      </c>
      <c r="M243" s="101" t="str">
        <f t="shared" si="135"/>
        <v>IND</v>
      </c>
      <c r="N243" s="101" t="str">
        <f t="shared" si="135"/>
        <v>IND</v>
      </c>
    </row>
    <row r="244" spans="1:14" ht="42" thickBot="1" x14ac:dyDescent="0.35">
      <c r="A244" s="96" t="s">
        <v>96</v>
      </c>
      <c r="B244" s="101" t="s">
        <v>35</v>
      </c>
      <c r="C244" s="101" t="str">
        <f t="shared" ref="C244:D244" si="136">B244</f>
        <v>EM</v>
      </c>
      <c r="D244" s="101" t="str">
        <f t="shared" si="136"/>
        <v>EM</v>
      </c>
      <c r="E244" s="101" t="s">
        <v>33</v>
      </c>
      <c r="F244" s="101" t="str">
        <f t="shared" ref="F244:N244" si="137">E244</f>
        <v>IND</v>
      </c>
      <c r="G244" s="101" t="str">
        <f t="shared" si="137"/>
        <v>IND</v>
      </c>
      <c r="H244" s="101" t="str">
        <f t="shared" si="137"/>
        <v>IND</v>
      </c>
      <c r="I244" s="101" t="str">
        <f t="shared" si="137"/>
        <v>IND</v>
      </c>
      <c r="J244" s="101" t="str">
        <f t="shared" si="137"/>
        <v>IND</v>
      </c>
      <c r="K244" s="101" t="str">
        <f t="shared" si="137"/>
        <v>IND</v>
      </c>
      <c r="L244" s="101" t="str">
        <f t="shared" si="137"/>
        <v>IND</v>
      </c>
      <c r="M244" s="101" t="str">
        <f t="shared" si="137"/>
        <v>IND</v>
      </c>
      <c r="N244" s="101" t="str">
        <f t="shared" si="137"/>
        <v>IND</v>
      </c>
    </row>
    <row r="245" spans="1:14" ht="28.2" thickBot="1" x14ac:dyDescent="0.35">
      <c r="A245" s="96" t="s">
        <v>97</v>
      </c>
      <c r="B245" s="101" t="s">
        <v>35</v>
      </c>
      <c r="C245" s="101" t="str">
        <f t="shared" ref="C245:D245" si="138">B245</f>
        <v>EM</v>
      </c>
      <c r="D245" s="101" t="str">
        <f t="shared" si="138"/>
        <v>EM</v>
      </c>
      <c r="E245" s="101" t="s">
        <v>33</v>
      </c>
      <c r="F245" s="101" t="str">
        <f t="shared" ref="F245:N245" si="139">E245</f>
        <v>IND</v>
      </c>
      <c r="G245" s="101" t="str">
        <f t="shared" si="139"/>
        <v>IND</v>
      </c>
      <c r="H245" s="101" t="str">
        <f t="shared" si="139"/>
        <v>IND</v>
      </c>
      <c r="I245" s="101" t="str">
        <f t="shared" si="139"/>
        <v>IND</v>
      </c>
      <c r="J245" s="101" t="str">
        <f t="shared" si="139"/>
        <v>IND</v>
      </c>
      <c r="K245" s="101" t="str">
        <f t="shared" si="139"/>
        <v>IND</v>
      </c>
      <c r="L245" s="101" t="str">
        <f t="shared" si="139"/>
        <v>IND</v>
      </c>
      <c r="M245" s="101" t="str">
        <f t="shared" si="139"/>
        <v>IND</v>
      </c>
      <c r="N245" s="101" t="str">
        <f t="shared" si="139"/>
        <v>IND</v>
      </c>
    </row>
    <row r="246" spans="1:14" ht="55.8" thickBot="1" x14ac:dyDescent="0.35">
      <c r="A246" s="96" t="s">
        <v>98</v>
      </c>
      <c r="B246" s="101" t="s">
        <v>35</v>
      </c>
      <c r="C246" s="101" t="str">
        <f t="shared" ref="C246:D246" si="140">B246</f>
        <v>EM</v>
      </c>
      <c r="D246" s="101" t="str">
        <f t="shared" si="140"/>
        <v>EM</v>
      </c>
      <c r="E246" s="101" t="s">
        <v>35</v>
      </c>
      <c r="F246" s="101" t="str">
        <f t="shared" ref="F246:N246" si="141">E246</f>
        <v>EM</v>
      </c>
      <c r="G246" s="101" t="str">
        <f t="shared" si="141"/>
        <v>EM</v>
      </c>
      <c r="H246" s="101" t="str">
        <f t="shared" si="141"/>
        <v>EM</v>
      </c>
      <c r="I246" s="101" t="s">
        <v>33</v>
      </c>
      <c r="J246" s="101" t="str">
        <f t="shared" si="141"/>
        <v>IND</v>
      </c>
      <c r="K246" s="101" t="str">
        <f t="shared" si="141"/>
        <v>IND</v>
      </c>
      <c r="L246" s="101" t="str">
        <f t="shared" si="141"/>
        <v>IND</v>
      </c>
      <c r="M246" s="101" t="str">
        <f t="shared" si="141"/>
        <v>IND</v>
      </c>
      <c r="N246" s="101" t="str">
        <f t="shared" si="141"/>
        <v>IND</v>
      </c>
    </row>
    <row r="248" spans="1:14" ht="42.6" thickBot="1" x14ac:dyDescent="0.45">
      <c r="A248" s="112" t="s">
        <v>265</v>
      </c>
      <c r="B248" s="98">
        <f t="shared" ref="B248:N248" si="142">B$17</f>
        <v>5</v>
      </c>
      <c r="C248" s="98">
        <f t="shared" si="142"/>
        <v>6</v>
      </c>
      <c r="D248" s="98">
        <f t="shared" si="142"/>
        <v>7</v>
      </c>
      <c r="E248" s="98">
        <f t="shared" si="142"/>
        <v>8</v>
      </c>
      <c r="F248" s="98">
        <f t="shared" si="142"/>
        <v>9</v>
      </c>
      <c r="G248" s="98">
        <f t="shared" si="142"/>
        <v>10</v>
      </c>
      <c r="H248" s="98">
        <f t="shared" si="142"/>
        <v>11</v>
      </c>
      <c r="I248" s="98">
        <f t="shared" si="142"/>
        <v>12</v>
      </c>
      <c r="J248" s="98">
        <f t="shared" si="142"/>
        <v>13</v>
      </c>
      <c r="K248" s="98">
        <f t="shared" si="142"/>
        <v>14</v>
      </c>
      <c r="L248" s="98">
        <f t="shared" si="142"/>
        <v>15</v>
      </c>
      <c r="M248" s="98">
        <f t="shared" si="142"/>
        <v>16</v>
      </c>
      <c r="N248" s="98">
        <f t="shared" si="142"/>
        <v>17</v>
      </c>
    </row>
    <row r="249" spans="1:14" ht="16.2" thickBot="1" x14ac:dyDescent="0.35">
      <c r="A249" s="96" t="s">
        <v>100</v>
      </c>
      <c r="B249" s="101" t="s">
        <v>33</v>
      </c>
      <c r="C249" s="101" t="str">
        <f t="shared" ref="C249:D249" si="143">B249</f>
        <v>IND</v>
      </c>
      <c r="D249" s="101" t="str">
        <f t="shared" si="143"/>
        <v>IND</v>
      </c>
      <c r="E249" s="101" t="s">
        <v>33</v>
      </c>
      <c r="F249" s="101" t="str">
        <f t="shared" ref="F249:N249" si="144">E249</f>
        <v>IND</v>
      </c>
      <c r="G249" s="101" t="str">
        <f t="shared" si="144"/>
        <v>IND</v>
      </c>
      <c r="H249" s="101" t="str">
        <f t="shared" si="144"/>
        <v>IND</v>
      </c>
      <c r="I249" s="101" t="str">
        <f t="shared" si="144"/>
        <v>IND</v>
      </c>
      <c r="J249" s="101" t="str">
        <f t="shared" si="144"/>
        <v>IND</v>
      </c>
      <c r="K249" s="101" t="str">
        <f t="shared" si="144"/>
        <v>IND</v>
      </c>
      <c r="L249" s="101" t="str">
        <f t="shared" si="144"/>
        <v>IND</v>
      </c>
      <c r="M249" s="101" t="str">
        <f t="shared" si="144"/>
        <v>IND</v>
      </c>
      <c r="N249" s="101" t="str">
        <f t="shared" si="144"/>
        <v>IND</v>
      </c>
    </row>
    <row r="250" spans="1:14" ht="42" thickBot="1" x14ac:dyDescent="0.35">
      <c r="A250" s="96" t="s">
        <v>101</v>
      </c>
      <c r="B250" s="101" t="s">
        <v>33</v>
      </c>
      <c r="C250" s="101" t="str">
        <f t="shared" ref="C250:D250" si="145">B250</f>
        <v>IND</v>
      </c>
      <c r="D250" s="101" t="str">
        <f t="shared" si="145"/>
        <v>IND</v>
      </c>
      <c r="E250" s="101" t="s">
        <v>33</v>
      </c>
      <c r="F250" s="101" t="str">
        <f t="shared" ref="F250:N250" si="146">E250</f>
        <v>IND</v>
      </c>
      <c r="G250" s="101" t="str">
        <f t="shared" si="146"/>
        <v>IND</v>
      </c>
      <c r="H250" s="101" t="str">
        <f t="shared" si="146"/>
        <v>IND</v>
      </c>
      <c r="I250" s="101" t="str">
        <f t="shared" si="146"/>
        <v>IND</v>
      </c>
      <c r="J250" s="101" t="str">
        <f t="shared" si="146"/>
        <v>IND</v>
      </c>
      <c r="K250" s="101" t="str">
        <f t="shared" si="146"/>
        <v>IND</v>
      </c>
      <c r="L250" s="101" t="str">
        <f t="shared" si="146"/>
        <v>IND</v>
      </c>
      <c r="M250" s="101" t="str">
        <f t="shared" si="146"/>
        <v>IND</v>
      </c>
      <c r="N250" s="101" t="str">
        <f t="shared" si="146"/>
        <v>IND</v>
      </c>
    </row>
    <row r="251" spans="1:14" ht="16.2" thickBot="1" x14ac:dyDescent="0.35">
      <c r="A251" s="96" t="s">
        <v>102</v>
      </c>
      <c r="B251" s="101" t="s">
        <v>35</v>
      </c>
      <c r="C251" s="101" t="str">
        <f t="shared" ref="C251:D251" si="147">B251</f>
        <v>EM</v>
      </c>
      <c r="D251" s="101" t="str">
        <f t="shared" si="147"/>
        <v>EM</v>
      </c>
      <c r="E251" s="101" t="s">
        <v>33</v>
      </c>
      <c r="F251" s="101" t="str">
        <f t="shared" ref="F251:N251" si="148">E251</f>
        <v>IND</v>
      </c>
      <c r="G251" s="101" t="str">
        <f t="shared" si="148"/>
        <v>IND</v>
      </c>
      <c r="H251" s="101" t="str">
        <f t="shared" si="148"/>
        <v>IND</v>
      </c>
      <c r="I251" s="101" t="str">
        <f t="shared" si="148"/>
        <v>IND</v>
      </c>
      <c r="J251" s="101" t="str">
        <f t="shared" si="148"/>
        <v>IND</v>
      </c>
      <c r="K251" s="101" t="str">
        <f t="shared" si="148"/>
        <v>IND</v>
      </c>
      <c r="L251" s="101" t="str">
        <f t="shared" si="148"/>
        <v>IND</v>
      </c>
      <c r="M251" s="101" t="str">
        <f t="shared" si="148"/>
        <v>IND</v>
      </c>
      <c r="N251" s="101" t="str">
        <f t="shared" si="148"/>
        <v>IND</v>
      </c>
    </row>
    <row r="252" spans="1:14" ht="42" thickBot="1" x14ac:dyDescent="0.35">
      <c r="A252" s="96" t="s">
        <v>103</v>
      </c>
      <c r="B252" s="101" t="s">
        <v>35</v>
      </c>
      <c r="C252" s="101" t="str">
        <f t="shared" ref="C252:D252" si="149">B252</f>
        <v>EM</v>
      </c>
      <c r="D252" s="101" t="str">
        <f t="shared" si="149"/>
        <v>EM</v>
      </c>
      <c r="E252" s="101" t="s">
        <v>35</v>
      </c>
      <c r="F252" s="101" t="str">
        <f t="shared" ref="F252:N252" si="150">E252</f>
        <v>EM</v>
      </c>
      <c r="G252" s="101" t="str">
        <f t="shared" si="150"/>
        <v>EM</v>
      </c>
      <c r="H252" s="101" t="str">
        <f t="shared" si="150"/>
        <v>EM</v>
      </c>
      <c r="I252" s="101" t="s">
        <v>33</v>
      </c>
      <c r="J252" s="101" t="str">
        <f t="shared" si="150"/>
        <v>IND</v>
      </c>
      <c r="K252" s="101" t="str">
        <f t="shared" si="150"/>
        <v>IND</v>
      </c>
      <c r="L252" s="101" t="str">
        <f t="shared" si="150"/>
        <v>IND</v>
      </c>
      <c r="M252" s="101" t="str">
        <f t="shared" si="150"/>
        <v>IND</v>
      </c>
      <c r="N252" s="101" t="str">
        <f t="shared" si="150"/>
        <v>IND</v>
      </c>
    </row>
    <row r="253" spans="1:14" ht="16.2" thickBot="1" x14ac:dyDescent="0.35">
      <c r="A253" s="29" t="s">
        <v>104</v>
      </c>
      <c r="B253" s="101" t="s">
        <v>35</v>
      </c>
      <c r="C253" s="101" t="str">
        <f t="shared" ref="C253:D253" si="151">B253</f>
        <v>EM</v>
      </c>
      <c r="D253" s="101" t="str">
        <f t="shared" si="151"/>
        <v>EM</v>
      </c>
      <c r="E253" s="101" t="s">
        <v>35</v>
      </c>
      <c r="F253" s="101" t="str">
        <f t="shared" ref="F253:N253" si="152">E253</f>
        <v>EM</v>
      </c>
      <c r="G253" s="101" t="str">
        <f t="shared" si="152"/>
        <v>EM</v>
      </c>
      <c r="H253" s="101" t="str">
        <f t="shared" si="152"/>
        <v>EM</v>
      </c>
      <c r="I253" s="101" t="str">
        <f t="shared" si="152"/>
        <v>EM</v>
      </c>
      <c r="J253" s="101" t="str">
        <f t="shared" si="152"/>
        <v>EM</v>
      </c>
      <c r="K253" s="101" t="str">
        <f t="shared" si="152"/>
        <v>EM</v>
      </c>
      <c r="L253" s="101" t="s">
        <v>33</v>
      </c>
      <c r="M253" s="101" t="str">
        <f t="shared" si="152"/>
        <v>IND</v>
      </c>
      <c r="N253" s="101" t="str">
        <f t="shared" si="152"/>
        <v>IND</v>
      </c>
    </row>
    <row r="254" spans="1:14" ht="16.2" thickBot="1" x14ac:dyDescent="0.35">
      <c r="A254" s="29" t="s">
        <v>105</v>
      </c>
      <c r="B254" s="101" t="s">
        <v>35</v>
      </c>
      <c r="C254" s="101" t="str">
        <f t="shared" ref="C254:D254" si="153">B254</f>
        <v>EM</v>
      </c>
      <c r="D254" s="101" t="str">
        <f t="shared" si="153"/>
        <v>EM</v>
      </c>
      <c r="E254" s="101" t="s">
        <v>35</v>
      </c>
      <c r="F254" s="101" t="str">
        <f t="shared" ref="F254:N254" si="154">E254</f>
        <v>EM</v>
      </c>
      <c r="G254" s="101" t="str">
        <f t="shared" si="154"/>
        <v>EM</v>
      </c>
      <c r="H254" s="101" t="str">
        <f t="shared" si="154"/>
        <v>EM</v>
      </c>
      <c r="I254" s="101" t="str">
        <f t="shared" si="154"/>
        <v>EM</v>
      </c>
      <c r="J254" s="101" t="str">
        <f t="shared" si="154"/>
        <v>EM</v>
      </c>
      <c r="K254" s="101" t="str">
        <f t="shared" si="154"/>
        <v>EM</v>
      </c>
      <c r="L254" s="101" t="s">
        <v>33</v>
      </c>
      <c r="M254" s="101" t="str">
        <f t="shared" si="154"/>
        <v>IND</v>
      </c>
      <c r="N254" s="101" t="str">
        <f t="shared" si="154"/>
        <v>IND</v>
      </c>
    </row>
    <row r="255" spans="1:14" ht="28.2" thickBot="1" x14ac:dyDescent="0.35">
      <c r="A255" s="47" t="s">
        <v>106</v>
      </c>
      <c r="B255" s="101" t="s">
        <v>41</v>
      </c>
      <c r="C255" s="101" t="str">
        <f t="shared" ref="C255:D255" si="155">B255</f>
        <v>NE</v>
      </c>
      <c r="D255" s="101" t="str">
        <f t="shared" si="155"/>
        <v>NE</v>
      </c>
      <c r="E255" s="101" t="s">
        <v>41</v>
      </c>
      <c r="F255" s="101" t="str">
        <f t="shared" ref="F255:N255" si="156">E255</f>
        <v>NE</v>
      </c>
      <c r="G255" s="101" t="str">
        <f t="shared" si="156"/>
        <v>NE</v>
      </c>
      <c r="H255" s="101" t="str">
        <f t="shared" si="156"/>
        <v>NE</v>
      </c>
      <c r="I255" s="101" t="s">
        <v>35</v>
      </c>
      <c r="J255" s="101" t="str">
        <f t="shared" si="156"/>
        <v>EM</v>
      </c>
      <c r="K255" s="101" t="str">
        <f t="shared" si="156"/>
        <v>EM</v>
      </c>
      <c r="L255" s="101" t="s">
        <v>35</v>
      </c>
      <c r="M255" s="101" t="str">
        <f t="shared" si="156"/>
        <v>EM</v>
      </c>
      <c r="N255" s="101" t="str">
        <f t="shared" si="156"/>
        <v>EM</v>
      </c>
    </row>
    <row r="256" spans="1:14" ht="28.2" thickBot="1" x14ac:dyDescent="0.35">
      <c r="A256" s="47" t="s">
        <v>107</v>
      </c>
      <c r="B256" s="101" t="s">
        <v>41</v>
      </c>
      <c r="C256" s="101" t="str">
        <f t="shared" ref="C256:D256" si="157">B256</f>
        <v>NE</v>
      </c>
      <c r="D256" s="101" t="str">
        <f t="shared" si="157"/>
        <v>NE</v>
      </c>
      <c r="E256" s="101" t="s">
        <v>41</v>
      </c>
      <c r="F256" s="101" t="str">
        <f t="shared" ref="F256:N256" si="158">E256</f>
        <v>NE</v>
      </c>
      <c r="G256" s="101" t="str">
        <f t="shared" si="158"/>
        <v>NE</v>
      </c>
      <c r="H256" s="101" t="str">
        <f t="shared" si="158"/>
        <v>NE</v>
      </c>
      <c r="I256" s="101" t="s">
        <v>35</v>
      </c>
      <c r="J256" s="101" t="str">
        <f t="shared" si="158"/>
        <v>EM</v>
      </c>
      <c r="K256" s="101" t="str">
        <f t="shared" si="158"/>
        <v>EM</v>
      </c>
      <c r="L256" s="101" t="str">
        <f t="shared" si="158"/>
        <v>EM</v>
      </c>
      <c r="M256" s="101" t="str">
        <f t="shared" si="158"/>
        <v>EM</v>
      </c>
      <c r="N256" s="101" t="str">
        <f t="shared" si="158"/>
        <v>EM</v>
      </c>
    </row>
    <row r="258" spans="1:14" ht="42.6" thickBot="1" x14ac:dyDescent="0.45">
      <c r="A258" s="112" t="s">
        <v>266</v>
      </c>
      <c r="B258" s="98">
        <f t="shared" ref="B258:N258" si="159">B$17</f>
        <v>5</v>
      </c>
      <c r="C258" s="98">
        <f t="shared" si="159"/>
        <v>6</v>
      </c>
      <c r="D258" s="98">
        <f t="shared" si="159"/>
        <v>7</v>
      </c>
      <c r="E258" s="98">
        <f t="shared" si="159"/>
        <v>8</v>
      </c>
      <c r="F258" s="98">
        <f t="shared" si="159"/>
        <v>9</v>
      </c>
      <c r="G258" s="98">
        <f t="shared" si="159"/>
        <v>10</v>
      </c>
      <c r="H258" s="98">
        <f t="shared" si="159"/>
        <v>11</v>
      </c>
      <c r="I258" s="98">
        <f t="shared" si="159"/>
        <v>12</v>
      </c>
      <c r="J258" s="98">
        <f t="shared" si="159"/>
        <v>13</v>
      </c>
      <c r="K258" s="98">
        <f t="shared" si="159"/>
        <v>14</v>
      </c>
      <c r="L258" s="98">
        <f t="shared" si="159"/>
        <v>15</v>
      </c>
      <c r="M258" s="98">
        <f t="shared" si="159"/>
        <v>16</v>
      </c>
      <c r="N258" s="98">
        <f t="shared" si="159"/>
        <v>17</v>
      </c>
    </row>
    <row r="259" spans="1:14" ht="28.2" thickBot="1" x14ac:dyDescent="0.35">
      <c r="A259" s="96" t="s">
        <v>110</v>
      </c>
      <c r="B259" s="101" t="s">
        <v>33</v>
      </c>
      <c r="C259" s="101" t="str">
        <f t="shared" ref="C259:D259" si="160">B259</f>
        <v>IND</v>
      </c>
      <c r="D259" s="101" t="str">
        <f t="shared" si="160"/>
        <v>IND</v>
      </c>
      <c r="E259" s="101" t="s">
        <v>33</v>
      </c>
      <c r="F259" s="101" t="str">
        <f t="shared" ref="F259:N259" si="161">E259</f>
        <v>IND</v>
      </c>
      <c r="G259" s="101" t="str">
        <f t="shared" si="161"/>
        <v>IND</v>
      </c>
      <c r="H259" s="101" t="str">
        <f t="shared" si="161"/>
        <v>IND</v>
      </c>
      <c r="I259" s="101" t="str">
        <f t="shared" si="161"/>
        <v>IND</v>
      </c>
      <c r="J259" s="101" t="str">
        <f t="shared" si="161"/>
        <v>IND</v>
      </c>
      <c r="K259" s="101" t="str">
        <f t="shared" si="161"/>
        <v>IND</v>
      </c>
      <c r="L259" s="101" t="str">
        <f t="shared" si="161"/>
        <v>IND</v>
      </c>
      <c r="M259" s="101" t="str">
        <f t="shared" si="161"/>
        <v>IND</v>
      </c>
      <c r="N259" s="101" t="str">
        <f t="shared" si="161"/>
        <v>IND</v>
      </c>
    </row>
    <row r="260" spans="1:14" ht="16.2" thickBot="1" x14ac:dyDescent="0.35">
      <c r="A260" s="96" t="s">
        <v>111</v>
      </c>
      <c r="B260" s="101" t="s">
        <v>33</v>
      </c>
      <c r="C260" s="101" t="str">
        <f t="shared" ref="C260:D260" si="162">B260</f>
        <v>IND</v>
      </c>
      <c r="D260" s="101" t="str">
        <f t="shared" si="162"/>
        <v>IND</v>
      </c>
      <c r="E260" s="101" t="s">
        <v>33</v>
      </c>
      <c r="F260" s="101" t="str">
        <f t="shared" ref="F260:N260" si="163">E260</f>
        <v>IND</v>
      </c>
      <c r="G260" s="101" t="str">
        <f t="shared" si="163"/>
        <v>IND</v>
      </c>
      <c r="H260" s="101" t="str">
        <f t="shared" si="163"/>
        <v>IND</v>
      </c>
      <c r="I260" s="101" t="str">
        <f t="shared" si="163"/>
        <v>IND</v>
      </c>
      <c r="J260" s="101" t="str">
        <f t="shared" si="163"/>
        <v>IND</v>
      </c>
      <c r="K260" s="101" t="str">
        <f t="shared" si="163"/>
        <v>IND</v>
      </c>
      <c r="L260" s="101" t="str">
        <f t="shared" si="163"/>
        <v>IND</v>
      </c>
      <c r="M260" s="101" t="str">
        <f t="shared" si="163"/>
        <v>IND</v>
      </c>
      <c r="N260" s="101" t="str">
        <f t="shared" si="163"/>
        <v>IND</v>
      </c>
    </row>
    <row r="261" spans="1:14" ht="28.2" thickBot="1" x14ac:dyDescent="0.35">
      <c r="A261" s="96" t="s">
        <v>112</v>
      </c>
      <c r="B261" s="101" t="s">
        <v>33</v>
      </c>
      <c r="C261" s="101" t="str">
        <f t="shared" ref="C261:D261" si="164">B261</f>
        <v>IND</v>
      </c>
      <c r="D261" s="101" t="str">
        <f t="shared" si="164"/>
        <v>IND</v>
      </c>
      <c r="E261" s="101" t="s">
        <v>33</v>
      </c>
      <c r="F261" s="101" t="str">
        <f t="shared" ref="F261:N261" si="165">E261</f>
        <v>IND</v>
      </c>
      <c r="G261" s="101" t="str">
        <f t="shared" si="165"/>
        <v>IND</v>
      </c>
      <c r="H261" s="101" t="str">
        <f t="shared" si="165"/>
        <v>IND</v>
      </c>
      <c r="I261" s="101" t="str">
        <f t="shared" si="165"/>
        <v>IND</v>
      </c>
      <c r="J261" s="101" t="str">
        <f t="shared" si="165"/>
        <v>IND</v>
      </c>
      <c r="K261" s="101" t="str">
        <f t="shared" si="165"/>
        <v>IND</v>
      </c>
      <c r="L261" s="101" t="str">
        <f t="shared" si="165"/>
        <v>IND</v>
      </c>
      <c r="M261" s="101" t="str">
        <f t="shared" si="165"/>
        <v>IND</v>
      </c>
      <c r="N261" s="101" t="str">
        <f t="shared" si="165"/>
        <v>IND</v>
      </c>
    </row>
    <row r="262" spans="1:14" ht="28.2" thickBot="1" x14ac:dyDescent="0.35">
      <c r="A262" s="96" t="s">
        <v>113</v>
      </c>
      <c r="B262" s="101" t="s">
        <v>33</v>
      </c>
      <c r="C262" s="101" t="str">
        <f t="shared" ref="C262:D262" si="166">B262</f>
        <v>IND</v>
      </c>
      <c r="D262" s="101" t="str">
        <f t="shared" si="166"/>
        <v>IND</v>
      </c>
      <c r="E262" s="101" t="s">
        <v>33</v>
      </c>
      <c r="F262" s="101" t="str">
        <f t="shared" ref="F262:N262" si="167">E262</f>
        <v>IND</v>
      </c>
      <c r="G262" s="101" t="str">
        <f t="shared" si="167"/>
        <v>IND</v>
      </c>
      <c r="H262" s="101" t="str">
        <f t="shared" si="167"/>
        <v>IND</v>
      </c>
      <c r="I262" s="101" t="str">
        <f t="shared" si="167"/>
        <v>IND</v>
      </c>
      <c r="J262" s="101" t="str">
        <f t="shared" si="167"/>
        <v>IND</v>
      </c>
      <c r="K262" s="101" t="str">
        <f t="shared" si="167"/>
        <v>IND</v>
      </c>
      <c r="L262" s="101" t="str">
        <f t="shared" si="167"/>
        <v>IND</v>
      </c>
      <c r="M262" s="101" t="str">
        <f t="shared" si="167"/>
        <v>IND</v>
      </c>
      <c r="N262" s="101" t="str">
        <f t="shared" si="167"/>
        <v>IND</v>
      </c>
    </row>
    <row r="263" spans="1:14" ht="28.2" thickBot="1" x14ac:dyDescent="0.35">
      <c r="A263" s="96" t="s">
        <v>114</v>
      </c>
      <c r="B263" s="101" t="s">
        <v>33</v>
      </c>
      <c r="C263" s="101" t="str">
        <f t="shared" ref="C263:D263" si="168">B263</f>
        <v>IND</v>
      </c>
      <c r="D263" s="101" t="str">
        <f t="shared" si="168"/>
        <v>IND</v>
      </c>
      <c r="E263" s="101" t="s">
        <v>33</v>
      </c>
      <c r="F263" s="101" t="str">
        <f t="shared" ref="F263:N263" si="169">E263</f>
        <v>IND</v>
      </c>
      <c r="G263" s="101" t="str">
        <f t="shared" si="169"/>
        <v>IND</v>
      </c>
      <c r="H263" s="101" t="str">
        <f t="shared" si="169"/>
        <v>IND</v>
      </c>
      <c r="I263" s="101" t="str">
        <f t="shared" si="169"/>
        <v>IND</v>
      </c>
      <c r="J263" s="101" t="str">
        <f t="shared" si="169"/>
        <v>IND</v>
      </c>
      <c r="K263" s="101" t="str">
        <f t="shared" si="169"/>
        <v>IND</v>
      </c>
      <c r="L263" s="101" t="str">
        <f t="shared" si="169"/>
        <v>IND</v>
      </c>
      <c r="M263" s="101" t="str">
        <f t="shared" si="169"/>
        <v>IND</v>
      </c>
      <c r="N263" s="101" t="str">
        <f t="shared" si="169"/>
        <v>IND</v>
      </c>
    </row>
    <row r="264" spans="1:14" ht="16.2" thickBot="1" x14ac:dyDescent="0.35">
      <c r="A264" s="96" t="s">
        <v>115</v>
      </c>
      <c r="B264" s="101" t="s">
        <v>35</v>
      </c>
      <c r="C264" s="101" t="str">
        <f t="shared" ref="C264:D264" si="170">B264</f>
        <v>EM</v>
      </c>
      <c r="D264" s="101" t="str">
        <f t="shared" si="170"/>
        <v>EM</v>
      </c>
      <c r="E264" s="101" t="s">
        <v>33</v>
      </c>
      <c r="F264" s="101" t="str">
        <f t="shared" ref="F264:N264" si="171">E264</f>
        <v>IND</v>
      </c>
      <c r="G264" s="101" t="str">
        <f t="shared" si="171"/>
        <v>IND</v>
      </c>
      <c r="H264" s="101" t="str">
        <f t="shared" si="171"/>
        <v>IND</v>
      </c>
      <c r="I264" s="101" t="str">
        <f t="shared" si="171"/>
        <v>IND</v>
      </c>
      <c r="J264" s="101" t="str">
        <f t="shared" si="171"/>
        <v>IND</v>
      </c>
      <c r="K264" s="101" t="str">
        <f t="shared" si="171"/>
        <v>IND</v>
      </c>
      <c r="L264" s="101" t="str">
        <f t="shared" si="171"/>
        <v>IND</v>
      </c>
      <c r="M264" s="101" t="str">
        <f t="shared" si="171"/>
        <v>IND</v>
      </c>
      <c r="N264" s="101" t="str">
        <f t="shared" si="171"/>
        <v>IND</v>
      </c>
    </row>
    <row r="265" spans="1:14" ht="42" thickBot="1" x14ac:dyDescent="0.35">
      <c r="A265" s="96" t="s">
        <v>116</v>
      </c>
      <c r="B265" s="101" t="s">
        <v>35</v>
      </c>
      <c r="C265" s="101" t="str">
        <f t="shared" ref="C265:D265" si="172">B265</f>
        <v>EM</v>
      </c>
      <c r="D265" s="101" t="str">
        <f t="shared" si="172"/>
        <v>EM</v>
      </c>
      <c r="E265" s="101" t="s">
        <v>35</v>
      </c>
      <c r="F265" s="101" t="str">
        <f t="shared" ref="F265:N265" si="173">E265</f>
        <v>EM</v>
      </c>
      <c r="G265" s="101" t="str">
        <f t="shared" si="173"/>
        <v>EM</v>
      </c>
      <c r="H265" s="101" t="str">
        <f t="shared" si="173"/>
        <v>EM</v>
      </c>
      <c r="I265" s="101" t="s">
        <v>33</v>
      </c>
      <c r="J265" s="101" t="str">
        <f t="shared" si="173"/>
        <v>IND</v>
      </c>
      <c r="K265" s="101" t="str">
        <f t="shared" si="173"/>
        <v>IND</v>
      </c>
      <c r="L265" s="101" t="str">
        <f t="shared" si="173"/>
        <v>IND</v>
      </c>
      <c r="M265" s="101" t="str">
        <f t="shared" si="173"/>
        <v>IND</v>
      </c>
      <c r="N265" s="101" t="str">
        <f t="shared" si="173"/>
        <v>IND</v>
      </c>
    </row>
    <row r="266" spans="1:14" ht="16.2" thickBot="1" x14ac:dyDescent="0.35">
      <c r="A266" s="96" t="s">
        <v>117</v>
      </c>
      <c r="B266" s="101" t="s">
        <v>35</v>
      </c>
      <c r="C266" s="101" t="str">
        <f t="shared" ref="C266:D266" si="174">B266</f>
        <v>EM</v>
      </c>
      <c r="D266" s="101" t="str">
        <f t="shared" si="174"/>
        <v>EM</v>
      </c>
      <c r="E266" s="101" t="s">
        <v>35</v>
      </c>
      <c r="F266" s="101" t="str">
        <f t="shared" ref="F266:N266" si="175">E266</f>
        <v>EM</v>
      </c>
      <c r="G266" s="101" t="str">
        <f t="shared" si="175"/>
        <v>EM</v>
      </c>
      <c r="H266" s="101" t="str">
        <f t="shared" si="175"/>
        <v>EM</v>
      </c>
      <c r="I266" s="101" t="s">
        <v>33</v>
      </c>
      <c r="J266" s="101" t="str">
        <f t="shared" si="175"/>
        <v>IND</v>
      </c>
      <c r="K266" s="101" t="str">
        <f t="shared" si="175"/>
        <v>IND</v>
      </c>
      <c r="L266" s="101" t="str">
        <f t="shared" si="175"/>
        <v>IND</v>
      </c>
      <c r="M266" s="101" t="str">
        <f t="shared" si="175"/>
        <v>IND</v>
      </c>
      <c r="N266" s="101" t="str">
        <f t="shared" si="175"/>
        <v>IND</v>
      </c>
    </row>
    <row r="267" spans="1:14" ht="28.2" thickBot="1" x14ac:dyDescent="0.35">
      <c r="A267" s="96" t="s">
        <v>118</v>
      </c>
      <c r="B267" s="101" t="s">
        <v>35</v>
      </c>
      <c r="C267" s="101" t="str">
        <f t="shared" ref="C267:D267" si="176">B267</f>
        <v>EM</v>
      </c>
      <c r="D267" s="101" t="str">
        <f t="shared" si="176"/>
        <v>EM</v>
      </c>
      <c r="E267" s="101" t="s">
        <v>35</v>
      </c>
      <c r="F267" s="101" t="str">
        <f t="shared" ref="F267:N267" si="177">E267</f>
        <v>EM</v>
      </c>
      <c r="G267" s="101" t="str">
        <f t="shared" si="177"/>
        <v>EM</v>
      </c>
      <c r="H267" s="101" t="str">
        <f t="shared" si="177"/>
        <v>EM</v>
      </c>
      <c r="I267" s="101" t="str">
        <f t="shared" si="177"/>
        <v>EM</v>
      </c>
      <c r="J267" s="101" t="str">
        <f t="shared" si="177"/>
        <v>EM</v>
      </c>
      <c r="K267" s="101" t="str">
        <f t="shared" si="177"/>
        <v>EM</v>
      </c>
      <c r="L267" s="101" t="s">
        <v>33</v>
      </c>
      <c r="M267" s="101" t="str">
        <f t="shared" si="177"/>
        <v>IND</v>
      </c>
      <c r="N267" s="101" t="str">
        <f t="shared" si="177"/>
        <v>IND</v>
      </c>
    </row>
    <row r="268" spans="1:14" ht="28.2" thickBot="1" x14ac:dyDescent="0.35">
      <c r="A268" s="96" t="s">
        <v>119</v>
      </c>
      <c r="B268" s="101" t="s">
        <v>35</v>
      </c>
      <c r="C268" s="101" t="str">
        <f t="shared" ref="C268:D268" si="178">B268</f>
        <v>EM</v>
      </c>
      <c r="D268" s="101" t="str">
        <f t="shared" si="178"/>
        <v>EM</v>
      </c>
      <c r="E268" s="101" t="s">
        <v>35</v>
      </c>
      <c r="F268" s="101" t="str">
        <f t="shared" ref="F268:N268" si="179">E268</f>
        <v>EM</v>
      </c>
      <c r="G268" s="101" t="str">
        <f t="shared" si="179"/>
        <v>EM</v>
      </c>
      <c r="H268" s="101" t="str">
        <f t="shared" si="179"/>
        <v>EM</v>
      </c>
      <c r="I268" s="101" t="str">
        <f t="shared" si="179"/>
        <v>EM</v>
      </c>
      <c r="J268" s="101" t="str">
        <f t="shared" si="179"/>
        <v>EM</v>
      </c>
      <c r="K268" s="101" t="str">
        <f t="shared" si="179"/>
        <v>EM</v>
      </c>
      <c r="L268" s="101" t="str">
        <f t="shared" si="179"/>
        <v>EM</v>
      </c>
      <c r="M268" s="101" t="str">
        <f t="shared" si="179"/>
        <v>EM</v>
      </c>
      <c r="N268" s="101" t="str">
        <f t="shared" si="179"/>
        <v>EM</v>
      </c>
    </row>
    <row r="269" spans="1:14" ht="28.2" thickBot="1" x14ac:dyDescent="0.35">
      <c r="A269" s="96" t="s">
        <v>120</v>
      </c>
      <c r="B269" s="101" t="s">
        <v>35</v>
      </c>
      <c r="C269" s="101" t="str">
        <f t="shared" ref="C269:D269" si="180">B269</f>
        <v>EM</v>
      </c>
      <c r="D269" s="101" t="str">
        <f t="shared" si="180"/>
        <v>EM</v>
      </c>
      <c r="E269" s="101" t="s">
        <v>35</v>
      </c>
      <c r="F269" s="101" t="str">
        <f t="shared" ref="F269:N269" si="181">E269</f>
        <v>EM</v>
      </c>
      <c r="G269" s="101" t="str">
        <f t="shared" si="181"/>
        <v>EM</v>
      </c>
      <c r="H269" s="101" t="str">
        <f t="shared" si="181"/>
        <v>EM</v>
      </c>
      <c r="I269" s="101" t="str">
        <f t="shared" si="181"/>
        <v>EM</v>
      </c>
      <c r="J269" s="101" t="str">
        <f t="shared" si="181"/>
        <v>EM</v>
      </c>
      <c r="K269" s="101" t="str">
        <f t="shared" si="181"/>
        <v>EM</v>
      </c>
      <c r="L269" s="101" t="str">
        <f t="shared" si="181"/>
        <v>EM</v>
      </c>
      <c r="M269" s="101" t="str">
        <f t="shared" si="181"/>
        <v>EM</v>
      </c>
      <c r="N269" s="101" t="str">
        <f t="shared" si="181"/>
        <v>EM</v>
      </c>
    </row>
    <row r="270" spans="1:14" ht="42" thickBot="1" x14ac:dyDescent="0.35">
      <c r="A270" s="96" t="s">
        <v>121</v>
      </c>
      <c r="B270" s="101" t="s">
        <v>35</v>
      </c>
      <c r="C270" s="101" t="str">
        <f t="shared" ref="C270:D270" si="182">B270</f>
        <v>EM</v>
      </c>
      <c r="D270" s="101" t="str">
        <f t="shared" si="182"/>
        <v>EM</v>
      </c>
      <c r="E270" s="101" t="s">
        <v>35</v>
      </c>
      <c r="F270" s="101" t="str">
        <f t="shared" ref="F270:N270" si="183">E270</f>
        <v>EM</v>
      </c>
      <c r="G270" s="101" t="str">
        <f t="shared" si="183"/>
        <v>EM</v>
      </c>
      <c r="H270" s="101" t="str">
        <f t="shared" si="183"/>
        <v>EM</v>
      </c>
      <c r="I270" s="101" t="str">
        <f t="shared" si="183"/>
        <v>EM</v>
      </c>
      <c r="J270" s="101" t="str">
        <f t="shared" si="183"/>
        <v>EM</v>
      </c>
      <c r="K270" s="101" t="str">
        <f t="shared" si="183"/>
        <v>EM</v>
      </c>
      <c r="L270" s="101" t="str">
        <f t="shared" si="183"/>
        <v>EM</v>
      </c>
      <c r="M270" s="101" t="str">
        <f t="shared" si="183"/>
        <v>EM</v>
      </c>
      <c r="N270" s="101" t="str">
        <f t="shared" si="183"/>
        <v>EM</v>
      </c>
    </row>
    <row r="271" spans="1:14" ht="28.2" thickBot="1" x14ac:dyDescent="0.35">
      <c r="A271" s="48" t="s">
        <v>122</v>
      </c>
      <c r="B271" s="101" t="s">
        <v>41</v>
      </c>
      <c r="C271" s="101" t="str">
        <f t="shared" ref="C271:D271" si="184">B271</f>
        <v>NE</v>
      </c>
      <c r="D271" s="101" t="str">
        <f t="shared" si="184"/>
        <v>NE</v>
      </c>
      <c r="E271" s="101" t="s">
        <v>41</v>
      </c>
      <c r="F271" s="101" t="str">
        <f t="shared" ref="F271:N271" si="185">E271</f>
        <v>NE</v>
      </c>
      <c r="G271" s="101" t="str">
        <f t="shared" si="185"/>
        <v>NE</v>
      </c>
      <c r="H271" s="101" t="str">
        <f t="shared" si="185"/>
        <v>NE</v>
      </c>
      <c r="I271" s="101" t="s">
        <v>35</v>
      </c>
      <c r="J271" s="101" t="str">
        <f t="shared" si="185"/>
        <v>EM</v>
      </c>
      <c r="K271" s="101" t="str">
        <f t="shared" si="185"/>
        <v>EM</v>
      </c>
      <c r="L271" s="101" t="str">
        <f t="shared" si="185"/>
        <v>EM</v>
      </c>
      <c r="M271" s="101" t="str">
        <f t="shared" si="185"/>
        <v>EM</v>
      </c>
      <c r="N271" s="101" t="str">
        <f t="shared" si="185"/>
        <v>EM</v>
      </c>
    </row>
    <row r="273" spans="1:14" ht="42.6" thickBot="1" x14ac:dyDescent="0.45">
      <c r="A273" s="112" t="s">
        <v>267</v>
      </c>
      <c r="B273" s="98">
        <f t="shared" ref="B273:N273" si="186">B$17</f>
        <v>5</v>
      </c>
      <c r="C273" s="98">
        <f t="shared" si="186"/>
        <v>6</v>
      </c>
      <c r="D273" s="98">
        <f t="shared" si="186"/>
        <v>7</v>
      </c>
      <c r="E273" s="98">
        <f t="shared" si="186"/>
        <v>8</v>
      </c>
      <c r="F273" s="98">
        <f t="shared" si="186"/>
        <v>9</v>
      </c>
      <c r="G273" s="98">
        <f t="shared" si="186"/>
        <v>10</v>
      </c>
      <c r="H273" s="98">
        <f t="shared" si="186"/>
        <v>11</v>
      </c>
      <c r="I273" s="98">
        <f t="shared" si="186"/>
        <v>12</v>
      </c>
      <c r="J273" s="98">
        <f t="shared" si="186"/>
        <v>13</v>
      </c>
      <c r="K273" s="98">
        <f t="shared" si="186"/>
        <v>14</v>
      </c>
      <c r="L273" s="98">
        <f t="shared" si="186"/>
        <v>15</v>
      </c>
      <c r="M273" s="98">
        <f t="shared" si="186"/>
        <v>16</v>
      </c>
      <c r="N273" s="98">
        <f t="shared" si="186"/>
        <v>17</v>
      </c>
    </row>
    <row r="274" spans="1:14" ht="28.2" thickBot="1" x14ac:dyDescent="0.35">
      <c r="A274" s="96" t="s">
        <v>124</v>
      </c>
      <c r="B274" s="101" t="s">
        <v>33</v>
      </c>
      <c r="C274" s="101" t="str">
        <f t="shared" ref="C274:D274" si="187">B274</f>
        <v>IND</v>
      </c>
      <c r="D274" s="101" t="str">
        <f t="shared" si="187"/>
        <v>IND</v>
      </c>
      <c r="E274" s="101" t="s">
        <v>33</v>
      </c>
      <c r="F274" s="101" t="str">
        <f t="shared" ref="F274:N274" si="188">E274</f>
        <v>IND</v>
      </c>
      <c r="G274" s="101" t="str">
        <f t="shared" si="188"/>
        <v>IND</v>
      </c>
      <c r="H274" s="101" t="str">
        <f t="shared" si="188"/>
        <v>IND</v>
      </c>
      <c r="I274" s="101" t="str">
        <f t="shared" si="188"/>
        <v>IND</v>
      </c>
      <c r="J274" s="101" t="str">
        <f t="shared" si="188"/>
        <v>IND</v>
      </c>
      <c r="K274" s="101" t="str">
        <f t="shared" si="188"/>
        <v>IND</v>
      </c>
      <c r="L274" s="101" t="str">
        <f t="shared" si="188"/>
        <v>IND</v>
      </c>
      <c r="M274" s="101" t="str">
        <f t="shared" si="188"/>
        <v>IND</v>
      </c>
      <c r="N274" s="101" t="str">
        <f t="shared" si="188"/>
        <v>IND</v>
      </c>
    </row>
    <row r="275" spans="1:14" ht="28.2" thickBot="1" x14ac:dyDescent="0.35">
      <c r="A275" s="96" t="s">
        <v>125</v>
      </c>
      <c r="B275" s="101" t="s">
        <v>33</v>
      </c>
      <c r="C275" s="101" t="str">
        <f t="shared" ref="C275:D275" si="189">B275</f>
        <v>IND</v>
      </c>
      <c r="D275" s="101" t="str">
        <f t="shared" si="189"/>
        <v>IND</v>
      </c>
      <c r="E275" s="101" t="s">
        <v>33</v>
      </c>
      <c r="F275" s="101" t="str">
        <f t="shared" ref="F275:N275" si="190">E275</f>
        <v>IND</v>
      </c>
      <c r="G275" s="101" t="str">
        <f t="shared" si="190"/>
        <v>IND</v>
      </c>
      <c r="H275" s="101" t="str">
        <f t="shared" si="190"/>
        <v>IND</v>
      </c>
      <c r="I275" s="101" t="str">
        <f t="shared" si="190"/>
        <v>IND</v>
      </c>
      <c r="J275" s="101" t="str">
        <f t="shared" si="190"/>
        <v>IND</v>
      </c>
      <c r="K275" s="101" t="str">
        <f t="shared" si="190"/>
        <v>IND</v>
      </c>
      <c r="L275" s="101" t="str">
        <f t="shared" si="190"/>
        <v>IND</v>
      </c>
      <c r="M275" s="101" t="str">
        <f t="shared" si="190"/>
        <v>IND</v>
      </c>
      <c r="N275" s="101" t="str">
        <f t="shared" si="190"/>
        <v>IND</v>
      </c>
    </row>
    <row r="276" spans="1:14" ht="28.2" thickBot="1" x14ac:dyDescent="0.35">
      <c r="A276" s="97" t="s">
        <v>126</v>
      </c>
      <c r="B276" s="101" t="s">
        <v>33</v>
      </c>
      <c r="C276" s="101" t="str">
        <f t="shared" ref="C276:D276" si="191">B276</f>
        <v>IND</v>
      </c>
      <c r="D276" s="101" t="str">
        <f t="shared" si="191"/>
        <v>IND</v>
      </c>
      <c r="E276" s="101" t="s">
        <v>33</v>
      </c>
      <c r="F276" s="101" t="str">
        <f t="shared" ref="F276:N276" si="192">E276</f>
        <v>IND</v>
      </c>
      <c r="G276" s="101" t="str">
        <f t="shared" si="192"/>
        <v>IND</v>
      </c>
      <c r="H276" s="101" t="str">
        <f t="shared" si="192"/>
        <v>IND</v>
      </c>
      <c r="I276" s="101" t="str">
        <f t="shared" si="192"/>
        <v>IND</v>
      </c>
      <c r="J276" s="101" t="str">
        <f t="shared" si="192"/>
        <v>IND</v>
      </c>
      <c r="K276" s="101" t="str">
        <f t="shared" si="192"/>
        <v>IND</v>
      </c>
      <c r="L276" s="101" t="str">
        <f t="shared" si="192"/>
        <v>IND</v>
      </c>
      <c r="M276" s="101" t="str">
        <f t="shared" si="192"/>
        <v>IND</v>
      </c>
      <c r="N276" s="101" t="str">
        <f t="shared" si="192"/>
        <v>IND</v>
      </c>
    </row>
    <row r="277" spans="1:14" ht="28.2" thickBot="1" x14ac:dyDescent="0.35">
      <c r="A277" s="96" t="s">
        <v>127</v>
      </c>
      <c r="B277" s="101" t="s">
        <v>35</v>
      </c>
      <c r="C277" s="101" t="str">
        <f t="shared" ref="C277:D277" si="193">B277</f>
        <v>EM</v>
      </c>
      <c r="D277" s="101" t="str">
        <f t="shared" si="193"/>
        <v>EM</v>
      </c>
      <c r="E277" s="101" t="s">
        <v>33</v>
      </c>
      <c r="F277" s="101" t="str">
        <f t="shared" ref="F277:N277" si="194">E277</f>
        <v>IND</v>
      </c>
      <c r="G277" s="101" t="str">
        <f t="shared" si="194"/>
        <v>IND</v>
      </c>
      <c r="H277" s="101" t="str">
        <f t="shared" si="194"/>
        <v>IND</v>
      </c>
      <c r="I277" s="101" t="str">
        <f t="shared" si="194"/>
        <v>IND</v>
      </c>
      <c r="J277" s="101" t="str">
        <f t="shared" si="194"/>
        <v>IND</v>
      </c>
      <c r="K277" s="101" t="str">
        <f t="shared" si="194"/>
        <v>IND</v>
      </c>
      <c r="L277" s="101" t="str">
        <f t="shared" si="194"/>
        <v>IND</v>
      </c>
      <c r="M277" s="101" t="str">
        <f t="shared" si="194"/>
        <v>IND</v>
      </c>
      <c r="N277" s="101" t="str">
        <f t="shared" si="194"/>
        <v>IND</v>
      </c>
    </row>
    <row r="278" spans="1:14" ht="16.2" thickBot="1" x14ac:dyDescent="0.35">
      <c r="A278" s="29" t="s">
        <v>128</v>
      </c>
      <c r="B278" s="101" t="s">
        <v>35</v>
      </c>
      <c r="C278" s="101" t="str">
        <f t="shared" ref="C278:D278" si="195">B278</f>
        <v>EM</v>
      </c>
      <c r="D278" s="101" t="str">
        <f t="shared" si="195"/>
        <v>EM</v>
      </c>
      <c r="E278" s="101" t="s">
        <v>35</v>
      </c>
      <c r="F278" s="101" t="str">
        <f t="shared" ref="F278:N278" si="196">E278</f>
        <v>EM</v>
      </c>
      <c r="G278" s="101" t="str">
        <f t="shared" si="196"/>
        <v>EM</v>
      </c>
      <c r="H278" s="101" t="str">
        <f t="shared" si="196"/>
        <v>EM</v>
      </c>
      <c r="I278" s="101" t="s">
        <v>33</v>
      </c>
      <c r="J278" s="101" t="str">
        <f t="shared" si="196"/>
        <v>IND</v>
      </c>
      <c r="K278" s="101" t="str">
        <f t="shared" si="196"/>
        <v>IND</v>
      </c>
      <c r="L278" s="101" t="str">
        <f t="shared" si="196"/>
        <v>IND</v>
      </c>
      <c r="M278" s="101" t="str">
        <f t="shared" si="196"/>
        <v>IND</v>
      </c>
      <c r="N278" s="101" t="str">
        <f t="shared" si="196"/>
        <v>IND</v>
      </c>
    </row>
    <row r="279" spans="1:14" ht="28.2" thickBot="1" x14ac:dyDescent="0.35">
      <c r="A279" s="29" t="s">
        <v>129</v>
      </c>
      <c r="B279" s="101" t="s">
        <v>35</v>
      </c>
      <c r="C279" s="101" t="str">
        <f t="shared" ref="C279:D279" si="197">B279</f>
        <v>EM</v>
      </c>
      <c r="D279" s="101" t="str">
        <f t="shared" si="197"/>
        <v>EM</v>
      </c>
      <c r="E279" s="101" t="s">
        <v>35</v>
      </c>
      <c r="F279" s="101" t="str">
        <f t="shared" ref="F279:N279" si="198">E279</f>
        <v>EM</v>
      </c>
      <c r="G279" s="101" t="str">
        <f t="shared" si="198"/>
        <v>EM</v>
      </c>
      <c r="H279" s="101" t="str">
        <f t="shared" si="198"/>
        <v>EM</v>
      </c>
      <c r="I279" s="101" t="s">
        <v>33</v>
      </c>
      <c r="J279" s="101" t="str">
        <f t="shared" si="198"/>
        <v>IND</v>
      </c>
      <c r="K279" s="101" t="str">
        <f t="shared" si="198"/>
        <v>IND</v>
      </c>
      <c r="L279" s="101" t="str">
        <f t="shared" si="198"/>
        <v>IND</v>
      </c>
      <c r="M279" s="101" t="str">
        <f t="shared" si="198"/>
        <v>IND</v>
      </c>
      <c r="N279" s="101" t="str">
        <f t="shared" si="198"/>
        <v>IND</v>
      </c>
    </row>
    <row r="280" spans="1:14" ht="28.2" thickBot="1" x14ac:dyDescent="0.35">
      <c r="A280" s="29" t="s">
        <v>130</v>
      </c>
      <c r="B280" s="101" t="s">
        <v>35</v>
      </c>
      <c r="C280" s="101" t="str">
        <f t="shared" ref="C280:D280" si="199">B280</f>
        <v>EM</v>
      </c>
      <c r="D280" s="101" t="str">
        <f t="shared" si="199"/>
        <v>EM</v>
      </c>
      <c r="E280" s="101" t="s">
        <v>35</v>
      </c>
      <c r="F280" s="101" t="str">
        <f t="shared" ref="F280:N280" si="200">E280</f>
        <v>EM</v>
      </c>
      <c r="G280" s="101" t="str">
        <f t="shared" si="200"/>
        <v>EM</v>
      </c>
      <c r="H280" s="101" t="str">
        <f t="shared" si="200"/>
        <v>EM</v>
      </c>
      <c r="I280" s="101" t="str">
        <f t="shared" si="200"/>
        <v>EM</v>
      </c>
      <c r="J280" s="101" t="str">
        <f t="shared" si="200"/>
        <v>EM</v>
      </c>
      <c r="K280" s="101" t="str">
        <f t="shared" si="200"/>
        <v>EM</v>
      </c>
      <c r="L280" s="101" t="str">
        <f t="shared" si="200"/>
        <v>EM</v>
      </c>
      <c r="M280" s="101" t="str">
        <f t="shared" si="200"/>
        <v>EM</v>
      </c>
      <c r="N280" s="101" t="str">
        <f t="shared" si="200"/>
        <v>EM</v>
      </c>
    </row>
    <row r="281" spans="1:14" ht="42" thickBot="1" x14ac:dyDescent="0.35">
      <c r="A281" s="47" t="s">
        <v>131</v>
      </c>
      <c r="B281" s="101" t="s">
        <v>41</v>
      </c>
      <c r="C281" s="101" t="str">
        <f t="shared" ref="C281:D281" si="201">B281</f>
        <v>NE</v>
      </c>
      <c r="D281" s="101" t="str">
        <f t="shared" si="201"/>
        <v>NE</v>
      </c>
      <c r="E281" s="101" t="s">
        <v>35</v>
      </c>
      <c r="F281" s="101" t="str">
        <f t="shared" ref="F281:N281" si="202">E281</f>
        <v>EM</v>
      </c>
      <c r="G281" s="101" t="str">
        <f t="shared" si="202"/>
        <v>EM</v>
      </c>
      <c r="H281" s="101" t="str">
        <f t="shared" si="202"/>
        <v>EM</v>
      </c>
      <c r="I281" s="101" t="str">
        <f t="shared" si="202"/>
        <v>EM</v>
      </c>
      <c r="J281" s="101" t="str">
        <f t="shared" si="202"/>
        <v>EM</v>
      </c>
      <c r="K281" s="101" t="str">
        <f t="shared" si="202"/>
        <v>EM</v>
      </c>
      <c r="L281" s="101" t="str">
        <f t="shared" si="202"/>
        <v>EM</v>
      </c>
      <c r="M281" s="101" t="str">
        <f t="shared" si="202"/>
        <v>EM</v>
      </c>
      <c r="N281" s="101" t="str">
        <f t="shared" si="202"/>
        <v>EM</v>
      </c>
    </row>
    <row r="283" spans="1:14" ht="21.6" thickBot="1" x14ac:dyDescent="0.45">
      <c r="A283" s="112" t="s">
        <v>268</v>
      </c>
      <c r="B283" s="98">
        <f t="shared" ref="B283:N283" si="203">B$17</f>
        <v>5</v>
      </c>
      <c r="C283" s="98">
        <f t="shared" si="203"/>
        <v>6</v>
      </c>
      <c r="D283" s="98">
        <f t="shared" si="203"/>
        <v>7</v>
      </c>
      <c r="E283" s="98">
        <f t="shared" si="203"/>
        <v>8</v>
      </c>
      <c r="F283" s="98">
        <f t="shared" si="203"/>
        <v>9</v>
      </c>
      <c r="G283" s="98">
        <f t="shared" si="203"/>
        <v>10</v>
      </c>
      <c r="H283" s="98">
        <f t="shared" si="203"/>
        <v>11</v>
      </c>
      <c r="I283" s="98">
        <f t="shared" si="203"/>
        <v>12</v>
      </c>
      <c r="J283" s="98">
        <f t="shared" si="203"/>
        <v>13</v>
      </c>
      <c r="K283" s="98">
        <f t="shared" si="203"/>
        <v>14</v>
      </c>
      <c r="L283" s="98">
        <f t="shared" si="203"/>
        <v>15</v>
      </c>
      <c r="M283" s="98">
        <f t="shared" si="203"/>
        <v>16</v>
      </c>
      <c r="N283" s="98">
        <f t="shared" si="203"/>
        <v>17</v>
      </c>
    </row>
    <row r="284" spans="1:14" ht="28.2" thickBot="1" x14ac:dyDescent="0.35">
      <c r="A284" s="96" t="s">
        <v>134</v>
      </c>
      <c r="B284" s="101" t="s">
        <v>33</v>
      </c>
      <c r="C284" s="101" t="str">
        <f t="shared" ref="C284:D284" si="204">B284</f>
        <v>IND</v>
      </c>
      <c r="D284" s="101" t="str">
        <f t="shared" si="204"/>
        <v>IND</v>
      </c>
      <c r="E284" s="101" t="s">
        <v>33</v>
      </c>
      <c r="F284" s="101" t="str">
        <f t="shared" ref="F284:N284" si="205">E284</f>
        <v>IND</v>
      </c>
      <c r="G284" s="101" t="str">
        <f t="shared" si="205"/>
        <v>IND</v>
      </c>
      <c r="H284" s="101" t="str">
        <f t="shared" si="205"/>
        <v>IND</v>
      </c>
      <c r="I284" s="101" t="str">
        <f t="shared" si="205"/>
        <v>IND</v>
      </c>
      <c r="J284" s="101" t="str">
        <f t="shared" si="205"/>
        <v>IND</v>
      </c>
      <c r="K284" s="101" t="str">
        <f t="shared" si="205"/>
        <v>IND</v>
      </c>
      <c r="L284" s="101" t="str">
        <f t="shared" si="205"/>
        <v>IND</v>
      </c>
      <c r="M284" s="101" t="str">
        <f t="shared" si="205"/>
        <v>IND</v>
      </c>
      <c r="N284" s="101" t="str">
        <f t="shared" si="205"/>
        <v>IND</v>
      </c>
    </row>
    <row r="285" spans="1:14" ht="16.2" thickBot="1" x14ac:dyDescent="0.35">
      <c r="A285" s="96" t="s">
        <v>135</v>
      </c>
      <c r="B285" s="101" t="s">
        <v>35</v>
      </c>
      <c r="C285" s="101" t="str">
        <f t="shared" ref="C285:D285" si="206">B285</f>
        <v>EM</v>
      </c>
      <c r="D285" s="101" t="str">
        <f t="shared" si="206"/>
        <v>EM</v>
      </c>
      <c r="E285" s="101" t="s">
        <v>33</v>
      </c>
      <c r="F285" s="101" t="str">
        <f t="shared" ref="F285:N285" si="207">E285</f>
        <v>IND</v>
      </c>
      <c r="G285" s="101" t="str">
        <f t="shared" si="207"/>
        <v>IND</v>
      </c>
      <c r="H285" s="101" t="str">
        <f t="shared" si="207"/>
        <v>IND</v>
      </c>
      <c r="I285" s="101" t="str">
        <f t="shared" si="207"/>
        <v>IND</v>
      </c>
      <c r="J285" s="101" t="str">
        <f t="shared" si="207"/>
        <v>IND</v>
      </c>
      <c r="K285" s="101" t="str">
        <f t="shared" si="207"/>
        <v>IND</v>
      </c>
      <c r="L285" s="101" t="str">
        <f t="shared" si="207"/>
        <v>IND</v>
      </c>
      <c r="M285" s="101" t="str">
        <f t="shared" si="207"/>
        <v>IND</v>
      </c>
      <c r="N285" s="101" t="str">
        <f t="shared" si="207"/>
        <v>IND</v>
      </c>
    </row>
    <row r="286" spans="1:14" ht="16.2" thickBot="1" x14ac:dyDescent="0.35">
      <c r="A286" s="96" t="s">
        <v>136</v>
      </c>
      <c r="B286" s="101" t="s">
        <v>35</v>
      </c>
      <c r="C286" s="101" t="str">
        <f t="shared" ref="C286:D286" si="208">B286</f>
        <v>EM</v>
      </c>
      <c r="D286" s="101" t="str">
        <f t="shared" si="208"/>
        <v>EM</v>
      </c>
      <c r="E286" s="101" t="s">
        <v>33</v>
      </c>
      <c r="F286" s="101" t="str">
        <f t="shared" ref="F286:N286" si="209">E286</f>
        <v>IND</v>
      </c>
      <c r="G286" s="101" t="str">
        <f t="shared" si="209"/>
        <v>IND</v>
      </c>
      <c r="H286" s="101" t="str">
        <f t="shared" si="209"/>
        <v>IND</v>
      </c>
      <c r="I286" s="101" t="str">
        <f t="shared" si="209"/>
        <v>IND</v>
      </c>
      <c r="J286" s="101" t="str">
        <f t="shared" si="209"/>
        <v>IND</v>
      </c>
      <c r="K286" s="101" t="str">
        <f t="shared" si="209"/>
        <v>IND</v>
      </c>
      <c r="L286" s="101" t="str">
        <f t="shared" si="209"/>
        <v>IND</v>
      </c>
      <c r="M286" s="101" t="str">
        <f t="shared" si="209"/>
        <v>IND</v>
      </c>
      <c r="N286" s="101" t="str">
        <f t="shared" si="209"/>
        <v>IND</v>
      </c>
    </row>
    <row r="287" spans="1:14" ht="28.2" thickBot="1" x14ac:dyDescent="0.35">
      <c r="A287" s="170" t="s">
        <v>306</v>
      </c>
      <c r="B287" s="101" t="s">
        <v>35</v>
      </c>
      <c r="C287" s="101" t="str">
        <f t="shared" ref="C287:D287" si="210">B287</f>
        <v>EM</v>
      </c>
      <c r="D287" s="101" t="str">
        <f t="shared" si="210"/>
        <v>EM</v>
      </c>
      <c r="E287" s="101" t="s">
        <v>33</v>
      </c>
      <c r="F287" s="101" t="str">
        <f t="shared" ref="F287:N287" si="211">E287</f>
        <v>IND</v>
      </c>
      <c r="G287" s="101" t="str">
        <f t="shared" si="211"/>
        <v>IND</v>
      </c>
      <c r="H287" s="101" t="str">
        <f t="shared" si="211"/>
        <v>IND</v>
      </c>
      <c r="I287" s="101" t="str">
        <f t="shared" si="211"/>
        <v>IND</v>
      </c>
      <c r="J287" s="101" t="str">
        <f t="shared" si="211"/>
        <v>IND</v>
      </c>
      <c r="K287" s="101" t="str">
        <f t="shared" si="211"/>
        <v>IND</v>
      </c>
      <c r="L287" s="101" t="str">
        <f t="shared" si="211"/>
        <v>IND</v>
      </c>
      <c r="M287" s="101" t="str">
        <f t="shared" si="211"/>
        <v>IND</v>
      </c>
      <c r="N287" s="101" t="str">
        <f t="shared" si="211"/>
        <v>IND</v>
      </c>
    </row>
    <row r="288" spans="1:14" ht="28.2" thickBot="1" x14ac:dyDescent="0.35">
      <c r="A288" s="96" t="s">
        <v>137</v>
      </c>
      <c r="B288" s="101" t="s">
        <v>35</v>
      </c>
      <c r="C288" s="101" t="str">
        <f t="shared" ref="C288:D288" si="212">B288</f>
        <v>EM</v>
      </c>
      <c r="D288" s="101" t="str">
        <f t="shared" si="212"/>
        <v>EM</v>
      </c>
      <c r="E288" s="101" t="s">
        <v>35</v>
      </c>
      <c r="F288" s="101" t="str">
        <f t="shared" ref="F288:N288" si="213">E288</f>
        <v>EM</v>
      </c>
      <c r="G288" s="101" t="str">
        <f t="shared" si="213"/>
        <v>EM</v>
      </c>
      <c r="H288" s="101" t="str">
        <f t="shared" si="213"/>
        <v>EM</v>
      </c>
      <c r="I288" s="101" t="s">
        <v>33</v>
      </c>
      <c r="J288" s="101" t="str">
        <f t="shared" si="213"/>
        <v>IND</v>
      </c>
      <c r="K288" s="101" t="str">
        <f t="shared" si="213"/>
        <v>IND</v>
      </c>
      <c r="L288" s="101" t="str">
        <f t="shared" si="213"/>
        <v>IND</v>
      </c>
      <c r="M288" s="101" t="str">
        <f t="shared" si="213"/>
        <v>IND</v>
      </c>
      <c r="N288" s="101" t="str">
        <f t="shared" si="213"/>
        <v>IND</v>
      </c>
    </row>
    <row r="289" spans="1:14" ht="28.2" thickBot="1" x14ac:dyDescent="0.35">
      <c r="A289" s="96" t="s">
        <v>138</v>
      </c>
      <c r="B289" s="101" t="s">
        <v>35</v>
      </c>
      <c r="C289" s="101" t="str">
        <f t="shared" ref="C289:D289" si="214">B289</f>
        <v>EM</v>
      </c>
      <c r="D289" s="101" t="str">
        <f t="shared" si="214"/>
        <v>EM</v>
      </c>
      <c r="E289" s="101" t="s">
        <v>35</v>
      </c>
      <c r="F289" s="101" t="str">
        <f t="shared" ref="F289:N289" si="215">E289</f>
        <v>EM</v>
      </c>
      <c r="G289" s="101" t="str">
        <f t="shared" si="215"/>
        <v>EM</v>
      </c>
      <c r="H289" s="101" t="str">
        <f t="shared" si="215"/>
        <v>EM</v>
      </c>
      <c r="I289" s="101" t="s">
        <v>33</v>
      </c>
      <c r="J289" s="101" t="str">
        <f t="shared" si="215"/>
        <v>IND</v>
      </c>
      <c r="K289" s="101" t="str">
        <f t="shared" si="215"/>
        <v>IND</v>
      </c>
      <c r="L289" s="101" t="str">
        <f t="shared" si="215"/>
        <v>IND</v>
      </c>
      <c r="M289" s="101" t="str">
        <f t="shared" si="215"/>
        <v>IND</v>
      </c>
      <c r="N289" s="101" t="str">
        <f t="shared" si="215"/>
        <v>IND</v>
      </c>
    </row>
    <row r="290" spans="1:14" ht="16.2" thickBot="1" x14ac:dyDescent="0.35">
      <c r="A290" s="96" t="s">
        <v>139</v>
      </c>
      <c r="B290" s="101" t="s">
        <v>35</v>
      </c>
      <c r="C290" s="101" t="str">
        <f t="shared" ref="C290:D290" si="216">B290</f>
        <v>EM</v>
      </c>
      <c r="D290" s="101" t="str">
        <f t="shared" si="216"/>
        <v>EM</v>
      </c>
      <c r="E290" s="101" t="s">
        <v>35</v>
      </c>
      <c r="F290" s="101" t="str">
        <f t="shared" ref="F290:N290" si="217">E290</f>
        <v>EM</v>
      </c>
      <c r="G290" s="101" t="str">
        <f t="shared" si="217"/>
        <v>EM</v>
      </c>
      <c r="H290" s="101" t="str">
        <f t="shared" si="217"/>
        <v>EM</v>
      </c>
      <c r="I290" s="101" t="s">
        <v>33</v>
      </c>
      <c r="J290" s="101" t="str">
        <f t="shared" si="217"/>
        <v>IND</v>
      </c>
      <c r="K290" s="101" t="str">
        <f t="shared" si="217"/>
        <v>IND</v>
      </c>
      <c r="L290" s="101" t="str">
        <f t="shared" si="217"/>
        <v>IND</v>
      </c>
      <c r="M290" s="101" t="str">
        <f t="shared" si="217"/>
        <v>IND</v>
      </c>
      <c r="N290" s="101" t="str">
        <f t="shared" si="217"/>
        <v>IND</v>
      </c>
    </row>
    <row r="291" spans="1:14" ht="16.2" thickBot="1" x14ac:dyDescent="0.35">
      <c r="A291" s="96" t="s">
        <v>140</v>
      </c>
      <c r="B291" s="101" t="s">
        <v>35</v>
      </c>
      <c r="C291" s="101" t="str">
        <f t="shared" ref="C291:D291" si="218">B291</f>
        <v>EM</v>
      </c>
      <c r="D291" s="101" t="str">
        <f t="shared" si="218"/>
        <v>EM</v>
      </c>
      <c r="E291" s="101" t="s">
        <v>35</v>
      </c>
      <c r="F291" s="101" t="str">
        <f t="shared" ref="F291:N291" si="219">E291</f>
        <v>EM</v>
      </c>
      <c r="G291" s="101" t="str">
        <f t="shared" si="219"/>
        <v>EM</v>
      </c>
      <c r="H291" s="101" t="str">
        <f t="shared" si="219"/>
        <v>EM</v>
      </c>
      <c r="I291" s="101" t="s">
        <v>35</v>
      </c>
      <c r="J291" s="101" t="str">
        <f t="shared" si="219"/>
        <v>EM</v>
      </c>
      <c r="K291" s="101" t="str">
        <f t="shared" si="219"/>
        <v>EM</v>
      </c>
      <c r="L291" s="101" t="s">
        <v>33</v>
      </c>
      <c r="M291" s="101" t="str">
        <f t="shared" si="219"/>
        <v>IND</v>
      </c>
      <c r="N291" s="101" t="str">
        <f t="shared" si="219"/>
        <v>IND</v>
      </c>
    </row>
    <row r="292" spans="1:14" ht="42" thickBot="1" x14ac:dyDescent="0.35">
      <c r="A292" s="96" t="s">
        <v>141</v>
      </c>
      <c r="B292" s="101" t="s">
        <v>35</v>
      </c>
      <c r="C292" s="101" t="str">
        <f t="shared" ref="C292:D292" si="220">B292</f>
        <v>EM</v>
      </c>
      <c r="D292" s="101" t="str">
        <f t="shared" si="220"/>
        <v>EM</v>
      </c>
      <c r="E292" s="101" t="s">
        <v>35</v>
      </c>
      <c r="F292" s="101" t="str">
        <f t="shared" ref="F292:N292" si="221">E292</f>
        <v>EM</v>
      </c>
      <c r="G292" s="101" t="str">
        <f t="shared" si="221"/>
        <v>EM</v>
      </c>
      <c r="H292" s="101" t="str">
        <f t="shared" si="221"/>
        <v>EM</v>
      </c>
      <c r="I292" s="101" t="str">
        <f t="shared" si="221"/>
        <v>EM</v>
      </c>
      <c r="J292" s="101" t="str">
        <f t="shared" si="221"/>
        <v>EM</v>
      </c>
      <c r="K292" s="101" t="str">
        <f t="shared" si="221"/>
        <v>EM</v>
      </c>
      <c r="L292" s="101" t="str">
        <f t="shared" si="221"/>
        <v>EM</v>
      </c>
      <c r="M292" s="101" t="str">
        <f t="shared" si="221"/>
        <v>EM</v>
      </c>
      <c r="N292" s="101" t="str">
        <f t="shared" si="221"/>
        <v>EM</v>
      </c>
    </row>
    <row r="293" spans="1:14" ht="16.2" thickBot="1" x14ac:dyDescent="0.35">
      <c r="A293" s="96" t="s">
        <v>142</v>
      </c>
      <c r="B293" s="101" t="s">
        <v>35</v>
      </c>
      <c r="C293" s="101" t="str">
        <f t="shared" ref="C293:D293" si="222">B293</f>
        <v>EM</v>
      </c>
      <c r="D293" s="101" t="str">
        <f t="shared" si="222"/>
        <v>EM</v>
      </c>
      <c r="E293" s="101" t="s">
        <v>35</v>
      </c>
      <c r="F293" s="101" t="str">
        <f t="shared" ref="F293:N293" si="223">E293</f>
        <v>EM</v>
      </c>
      <c r="G293" s="101" t="str">
        <f t="shared" si="223"/>
        <v>EM</v>
      </c>
      <c r="H293" s="101" t="str">
        <f t="shared" si="223"/>
        <v>EM</v>
      </c>
      <c r="I293" s="101" t="str">
        <f t="shared" si="223"/>
        <v>EM</v>
      </c>
      <c r="J293" s="101" t="str">
        <f t="shared" si="223"/>
        <v>EM</v>
      </c>
      <c r="K293" s="101" t="str">
        <f t="shared" si="223"/>
        <v>EM</v>
      </c>
      <c r="L293" s="101" t="str">
        <f t="shared" si="223"/>
        <v>EM</v>
      </c>
      <c r="M293" s="101" t="str">
        <f t="shared" si="223"/>
        <v>EM</v>
      </c>
      <c r="N293" s="101" t="str">
        <f t="shared" si="223"/>
        <v>EM</v>
      </c>
    </row>
    <row r="294" spans="1:14" ht="28.2" thickBot="1" x14ac:dyDescent="0.35">
      <c r="A294" s="47" t="s">
        <v>143</v>
      </c>
      <c r="B294" s="101" t="s">
        <v>41</v>
      </c>
      <c r="C294" s="101" t="str">
        <f t="shared" ref="C294:D294" si="224">B294</f>
        <v>NE</v>
      </c>
      <c r="D294" s="101" t="str">
        <f t="shared" si="224"/>
        <v>NE</v>
      </c>
      <c r="E294" s="101" t="s">
        <v>35</v>
      </c>
      <c r="F294" s="101" t="str">
        <f t="shared" ref="F294:N294" si="225">E294</f>
        <v>EM</v>
      </c>
      <c r="G294" s="101" t="str">
        <f t="shared" si="225"/>
        <v>EM</v>
      </c>
      <c r="H294" s="101" t="str">
        <f t="shared" si="225"/>
        <v>EM</v>
      </c>
      <c r="I294" s="101" t="str">
        <f t="shared" si="225"/>
        <v>EM</v>
      </c>
      <c r="J294" s="101" t="str">
        <f t="shared" si="225"/>
        <v>EM</v>
      </c>
      <c r="K294" s="101" t="str">
        <f t="shared" si="225"/>
        <v>EM</v>
      </c>
      <c r="L294" s="101" t="str">
        <f t="shared" si="225"/>
        <v>EM</v>
      </c>
      <c r="M294" s="101" t="str">
        <f t="shared" si="225"/>
        <v>EM</v>
      </c>
      <c r="N294" s="101" t="str">
        <f t="shared" si="225"/>
        <v>EM</v>
      </c>
    </row>
    <row r="295" spans="1:14" ht="16.2" thickBot="1" x14ac:dyDescent="0.35">
      <c r="A295" s="47" t="s">
        <v>144</v>
      </c>
      <c r="B295" s="101" t="s">
        <v>41</v>
      </c>
      <c r="C295" s="101" t="str">
        <f t="shared" ref="C295:D295" si="226">B295</f>
        <v>NE</v>
      </c>
      <c r="D295" s="101" t="str">
        <f t="shared" si="226"/>
        <v>NE</v>
      </c>
      <c r="E295" s="101" t="s">
        <v>35</v>
      </c>
      <c r="F295" s="101" t="str">
        <f t="shared" ref="F295:N295" si="227">E295</f>
        <v>EM</v>
      </c>
      <c r="G295" s="101" t="str">
        <f t="shared" si="227"/>
        <v>EM</v>
      </c>
      <c r="H295" s="101" t="str">
        <f t="shared" si="227"/>
        <v>EM</v>
      </c>
      <c r="I295" s="101" t="str">
        <f t="shared" si="227"/>
        <v>EM</v>
      </c>
      <c r="J295" s="101" t="str">
        <f t="shared" si="227"/>
        <v>EM</v>
      </c>
      <c r="K295" s="101" t="str">
        <f t="shared" si="227"/>
        <v>EM</v>
      </c>
      <c r="L295" s="101" t="str">
        <f t="shared" si="227"/>
        <v>EM</v>
      </c>
      <c r="M295" s="101" t="str">
        <f t="shared" si="227"/>
        <v>EM</v>
      </c>
      <c r="N295" s="101" t="str">
        <f t="shared" si="227"/>
        <v>EM</v>
      </c>
    </row>
    <row r="296" spans="1:14" ht="28.2" thickBot="1" x14ac:dyDescent="0.35">
      <c r="A296" s="47" t="s">
        <v>145</v>
      </c>
      <c r="B296" s="101" t="s">
        <v>41</v>
      </c>
      <c r="C296" s="101" t="str">
        <f t="shared" ref="C296:D296" si="228">B296</f>
        <v>NE</v>
      </c>
      <c r="D296" s="101" t="str">
        <f t="shared" si="228"/>
        <v>NE</v>
      </c>
      <c r="E296" s="101" t="s">
        <v>35</v>
      </c>
      <c r="F296" s="101" t="str">
        <f t="shared" ref="F296:N296" si="229">E296</f>
        <v>EM</v>
      </c>
      <c r="G296" s="101" t="str">
        <f t="shared" si="229"/>
        <v>EM</v>
      </c>
      <c r="H296" s="101" t="str">
        <f t="shared" si="229"/>
        <v>EM</v>
      </c>
      <c r="I296" s="101" t="str">
        <f t="shared" si="229"/>
        <v>EM</v>
      </c>
      <c r="J296" s="101" t="str">
        <f t="shared" si="229"/>
        <v>EM</v>
      </c>
      <c r="K296" s="101" t="str">
        <f t="shared" si="229"/>
        <v>EM</v>
      </c>
      <c r="L296" s="101" t="str">
        <f t="shared" si="229"/>
        <v>EM</v>
      </c>
      <c r="M296" s="101" t="str">
        <f t="shared" si="229"/>
        <v>EM</v>
      </c>
      <c r="N296" s="101" t="str">
        <f t="shared" si="229"/>
        <v>EM</v>
      </c>
    </row>
  </sheetData>
  <sheetProtection password="C95F" sheet="1" objects="1" scenarios="1"/>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Record Form</vt:lpstr>
      <vt:lpstr>Scoring Sheet</vt:lpstr>
      <vt:lpstr>Summary Score Form</vt:lpstr>
      <vt:lpstr>CHARTS</vt:lpstr>
      <vt:lpstr>CHARTS - OLD</vt:lpstr>
      <vt:lpstr>Z Score Calc</vt:lpstr>
      <vt:lpstr>Chart Calc - Z Score</vt:lpstr>
      <vt:lpstr>Chart Calc - 2 SD</vt:lpstr>
      <vt:lpstr>Validation</vt:lpstr>
      <vt:lpstr>Version Control</vt:lpstr>
      <vt:lpstr>CHARTS!Print_Area</vt:lpstr>
      <vt:lpstr>'CHARTS - OLD'!Print_Area</vt:lpstr>
      <vt:lpstr>'Record Form'!Print_Area</vt:lpstr>
      <vt:lpstr>'Scoring Sheet'!Print_Area</vt:lpstr>
      <vt:lpstr>'Summary Score Form'!Print_Area</vt:lpstr>
      <vt:lpstr>'Z Score Calc'!Print_Area</vt:lpstr>
      <vt:lpstr>CHARTS!Print_Titles</vt:lpstr>
      <vt:lpstr>'CHARTS - OLD'!Print_Titles</vt:lpstr>
      <vt:lpstr>'Record Form'!Print_Titles</vt:lpstr>
      <vt:lpstr>'Summary Score Form'!Print_Titles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Marion Fisher</dc:creator>
  <cp:lastModifiedBy>MacLean, Liza</cp:lastModifiedBy>
  <cp:lastPrinted>2014-04-07T04:31:08Z</cp:lastPrinted>
  <dcterms:created xsi:type="dcterms:W3CDTF">2013-10-16T06:43:24Z</dcterms:created>
  <dcterms:modified xsi:type="dcterms:W3CDTF">2017-07-06T02:02:19Z</dcterms:modified>
</cp:coreProperties>
</file>